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D11" i="6"/>
  <c r="E11" i="6"/>
  <c r="F11" i="6"/>
  <c r="G11" i="6"/>
  <c r="H11" i="6"/>
  <c r="I11" i="6"/>
  <c r="J11" i="6"/>
  <c r="L11" i="6"/>
  <c r="M11" i="6"/>
  <c r="N11" i="6"/>
  <c r="O11" i="6"/>
  <c r="P11" i="6"/>
  <c r="Q11" i="6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 s="1"/>
  <c r="B19" i="6" s="1"/>
  <c r="B20" i="6" s="1"/>
  <c r="B21" i="6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H1" i="5"/>
  <c r="I1" i="5" s="1"/>
  <c r="J1" i="5" s="1"/>
  <c r="K1" i="5" s="1"/>
  <c r="L1" i="5" s="1"/>
  <c r="M1" i="5" s="1"/>
  <c r="N1" i="5" s="1"/>
  <c r="O1" i="5"/>
  <c r="P1" i="5" s="1"/>
  <c r="F2" i="5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 s="1"/>
  <c r="H3" i="5" s="1"/>
  <c r="I3" i="5" s="1"/>
  <c r="J3" i="5" s="1"/>
  <c r="K3" i="5" s="1"/>
  <c r="L3" i="5" s="1"/>
  <c r="M3" i="5" s="1"/>
  <c r="N3" i="5"/>
  <c r="O3" i="5"/>
  <c r="P3" i="5" s="1"/>
  <c r="Q3" i="5" s="1"/>
  <c r="R3" i="5" s="1"/>
  <c r="S3" i="5" s="1"/>
  <c r="T3" i="5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B5" i="5"/>
  <c r="C10" i="4"/>
  <c r="R12" i="4"/>
  <c r="K15" i="4"/>
  <c r="K29" i="4" s="1"/>
  <c r="R22" i="4"/>
  <c r="T22" i="4"/>
  <c r="V22" i="4"/>
  <c r="X22" i="4"/>
  <c r="Z22" i="4"/>
  <c r="AB22" i="4"/>
  <c r="AD22" i="4"/>
  <c r="AF22" i="4"/>
  <c r="AH22" i="4"/>
  <c r="P25" i="4"/>
  <c r="P22" i="4" s="1"/>
  <c r="R26" i="4"/>
  <c r="K28" i="4"/>
  <c r="L28" i="4"/>
  <c r="M28" i="4"/>
  <c r="N28" i="4"/>
  <c r="O28" i="4"/>
  <c r="O29" i="4"/>
  <c r="K30" i="4"/>
  <c r="L30" i="4"/>
  <c r="M30" i="4" s="1"/>
  <c r="N30" i="4" s="1"/>
  <c r="O30" i="4"/>
  <c r="K31" i="4"/>
  <c r="L31" i="4"/>
  <c r="M31" i="4" s="1"/>
  <c r="N31" i="4" s="1"/>
  <c r="O31" i="4"/>
  <c r="K33" i="4"/>
  <c r="L33" i="4"/>
  <c r="M33" i="4" s="1"/>
  <c r="N33" i="4"/>
  <c r="O33" i="4"/>
  <c r="K34" i="4"/>
  <c r="L34" i="4"/>
  <c r="M34" i="4" s="1"/>
  <c r="N34" i="4" s="1"/>
  <c r="O34" i="4"/>
  <c r="K35" i="4"/>
  <c r="L35" i="4"/>
  <c r="M35" i="4" s="1"/>
  <c r="N35" i="4"/>
  <c r="O35" i="4"/>
  <c r="K36" i="4"/>
  <c r="L36" i="4"/>
  <c r="M36" i="4"/>
  <c r="N36" i="4"/>
  <c r="O36" i="4"/>
  <c r="AL37" i="4"/>
  <c r="AJ38" i="4"/>
  <c r="AL38" i="4"/>
  <c r="K39" i="4"/>
  <c r="L39" i="4"/>
  <c r="M39" i="4"/>
  <c r="N39" i="4" s="1"/>
  <c r="O39" i="4"/>
  <c r="K40" i="4"/>
  <c r="L40" i="4"/>
  <c r="M40" i="4"/>
  <c r="N40" i="4"/>
  <c r="O40" i="4"/>
  <c r="K41" i="4"/>
  <c r="L41" i="4"/>
  <c r="M41" i="4" s="1"/>
  <c r="N41" i="4" s="1"/>
  <c r="O41" i="4"/>
  <c r="K42" i="4"/>
  <c r="L42" i="4"/>
  <c r="M42" i="4"/>
  <c r="N42" i="4"/>
  <c r="O42" i="4"/>
  <c r="K43" i="4"/>
  <c r="L43" i="4"/>
  <c r="M43" i="4"/>
  <c r="N43" i="4" s="1"/>
  <c r="O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58" i="4"/>
  <c r="K60" i="4"/>
  <c r="O60" i="4"/>
  <c r="Q60" i="4" s="1"/>
  <c r="K61" i="4"/>
  <c r="K62" i="4"/>
  <c r="K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F28" i="514" s="1"/>
  <c r="J9" i="514"/>
  <c r="J28" i="514" s="1"/>
  <c r="N9" i="514"/>
  <c r="N28" i="514" s="1"/>
  <c r="P9" i="514"/>
  <c r="Q9" i="514"/>
  <c r="Q28" i="514" s="1"/>
  <c r="R9" i="514"/>
  <c r="R67" i="514" s="1"/>
  <c r="R87" i="514" s="1"/>
  <c r="AG9" i="514"/>
  <c r="AH9" i="514"/>
  <c r="I9" i="514" s="1"/>
  <c r="I67" i="514" s="1"/>
  <c r="I87" i="514" s="1"/>
  <c r="AI9" i="514"/>
  <c r="K9" i="514" s="1"/>
  <c r="AJ9" i="514"/>
  <c r="L9" i="514" s="1"/>
  <c r="AK9" i="514"/>
  <c r="M9" i="514" s="1"/>
  <c r="AL9" i="514"/>
  <c r="AM9" i="514"/>
  <c r="AN9" i="514"/>
  <c r="AO9" i="514"/>
  <c r="AO28" i="514" s="1"/>
  <c r="AP9" i="514"/>
  <c r="T9" i="514" s="1"/>
  <c r="S9" i="514" s="1"/>
  <c r="AQ9" i="514"/>
  <c r="U9" i="514" s="1"/>
  <c r="AR9" i="514"/>
  <c r="V9" i="514" s="1"/>
  <c r="V28" i="514" s="1"/>
  <c r="AS9" i="514"/>
  <c r="AT9" i="514"/>
  <c r="AU9" i="514"/>
  <c r="AV9" i="514"/>
  <c r="AW9" i="514"/>
  <c r="AW28" i="514" s="1"/>
  <c r="AX9" i="514"/>
  <c r="AX28" i="514" s="1"/>
  <c r="AY9" i="514"/>
  <c r="AZ9" i="514"/>
  <c r="BA9" i="514"/>
  <c r="BB9" i="514"/>
  <c r="BC9" i="514"/>
  <c r="BD9" i="514"/>
  <c r="BE9" i="514"/>
  <c r="BE28" i="514" s="1"/>
  <c r="BF9" i="514"/>
  <c r="BF28" i="514" s="1"/>
  <c r="BG9" i="514"/>
  <c r="BH9" i="514"/>
  <c r="BI9" i="514"/>
  <c r="BJ9" i="514"/>
  <c r="BK9" i="514"/>
  <c r="BL9" i="514"/>
  <c r="BM9" i="514"/>
  <c r="BM28" i="514" s="1"/>
  <c r="BN9" i="514"/>
  <c r="BN28" i="514" s="1"/>
  <c r="BO9" i="514"/>
  <c r="BP9" i="514"/>
  <c r="BQ9" i="514"/>
  <c r="BR9" i="514"/>
  <c r="BS9" i="514"/>
  <c r="BT9" i="514"/>
  <c r="BU9" i="514"/>
  <c r="BU28" i="514" s="1"/>
  <c r="BV9" i="514"/>
  <c r="BV28" i="514" s="1"/>
  <c r="BW9" i="514"/>
  <c r="BX9" i="514"/>
  <c r="BY9" i="514"/>
  <c r="BZ9" i="514"/>
  <c r="CA9" i="514"/>
  <c r="CB9" i="514"/>
  <c r="CC9" i="514"/>
  <c r="CC28" i="514" s="1"/>
  <c r="CD9" i="514"/>
  <c r="CD28" i="514" s="1"/>
  <c r="CE9" i="514"/>
  <c r="CF9" i="514"/>
  <c r="CG9" i="514"/>
  <c r="CH9" i="514"/>
  <c r="CI9" i="514"/>
  <c r="CJ9" i="514"/>
  <c r="CK9" i="514"/>
  <c r="CK28" i="514" s="1"/>
  <c r="CL9" i="514"/>
  <c r="CM9" i="514"/>
  <c r="CN9" i="514"/>
  <c r="CO9" i="514"/>
  <c r="CP9" i="514"/>
  <c r="CQ9" i="514"/>
  <c r="CR9" i="514"/>
  <c r="CS9" i="514"/>
  <c r="CS28" i="514" s="1"/>
  <c r="CT9" i="514"/>
  <c r="CU9" i="514"/>
  <c r="CV9" i="514"/>
  <c r="CW9" i="514"/>
  <c r="CX9" i="514"/>
  <c r="CY9" i="514"/>
  <c r="CZ9" i="514"/>
  <c r="DA9" i="514"/>
  <c r="DA28" i="514" s="1"/>
  <c r="DB9" i="514"/>
  <c r="DB28" i="514" s="1"/>
  <c r="DC9" i="514"/>
  <c r="DD9" i="514"/>
  <c r="DE9" i="514"/>
  <c r="DF9" i="514"/>
  <c r="DG9" i="514"/>
  <c r="DH9" i="514"/>
  <c r="DI9" i="514"/>
  <c r="DI28" i="514" s="1"/>
  <c r="DJ9" i="514"/>
  <c r="DJ28" i="514" s="1"/>
  <c r="DK9" i="514"/>
  <c r="DL9" i="514"/>
  <c r="DM9" i="514"/>
  <c r="DN9" i="514"/>
  <c r="DO9" i="514"/>
  <c r="DP9" i="514"/>
  <c r="DQ9" i="514"/>
  <c r="DQ28" i="514" s="1"/>
  <c r="DR9" i="514"/>
  <c r="DR28" i="514" s="1"/>
  <c r="DS9" i="514"/>
  <c r="DT9" i="514"/>
  <c r="DU9" i="514"/>
  <c r="DV9" i="514"/>
  <c r="DW9" i="514"/>
  <c r="DX9" i="514"/>
  <c r="DY9" i="514"/>
  <c r="DY28" i="514" s="1"/>
  <c r="DZ9" i="514"/>
  <c r="DZ28" i="514" s="1"/>
  <c r="EA9" i="514"/>
  <c r="EB9" i="514"/>
  <c r="EC9" i="514"/>
  <c r="ED9" i="514"/>
  <c r="EE9" i="514"/>
  <c r="EF9" i="514"/>
  <c r="EG9" i="514"/>
  <c r="EG28" i="514" s="1"/>
  <c r="EH9" i="514"/>
  <c r="EH28" i="514" s="1"/>
  <c r="EI9" i="514"/>
  <c r="EJ9" i="514"/>
  <c r="C10" i="514"/>
  <c r="D10" i="514"/>
  <c r="E10" i="514"/>
  <c r="H10" i="514"/>
  <c r="I10" i="514"/>
  <c r="P10" i="514"/>
  <c r="Q10" i="514"/>
  <c r="R10" i="514"/>
  <c r="AG10" i="514"/>
  <c r="AH10" i="514"/>
  <c r="AI10" i="514"/>
  <c r="K10" i="514" s="1"/>
  <c r="AJ10" i="514"/>
  <c r="L10" i="514" s="1"/>
  <c r="AK10" i="514"/>
  <c r="M10" i="514" s="1"/>
  <c r="AL10" i="514"/>
  <c r="N10" i="514" s="1"/>
  <c r="AM10" i="514"/>
  <c r="AN10" i="514"/>
  <c r="AO10" i="514"/>
  <c r="AP10" i="514"/>
  <c r="T10" i="514" s="1"/>
  <c r="AQ10" i="514"/>
  <c r="U10" i="514" s="1"/>
  <c r="AR10" i="514"/>
  <c r="V10" i="514" s="1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H11" i="514"/>
  <c r="I11" i="514"/>
  <c r="L11" i="514"/>
  <c r="P11" i="514"/>
  <c r="P69" i="514" s="1"/>
  <c r="Q11" i="514"/>
  <c r="R11" i="514"/>
  <c r="T11" i="514"/>
  <c r="AG11" i="514"/>
  <c r="AH11" i="514"/>
  <c r="AI11" i="514"/>
  <c r="AJ11" i="514"/>
  <c r="AK11" i="514"/>
  <c r="M11" i="514" s="1"/>
  <c r="AL11" i="514"/>
  <c r="AM11" i="514"/>
  <c r="AN11" i="514"/>
  <c r="AO11" i="514"/>
  <c r="AP11" i="514"/>
  <c r="AQ11" i="514"/>
  <c r="AR11" i="514"/>
  <c r="V11" i="514" s="1"/>
  <c r="AS11" i="514"/>
  <c r="AT11" i="514"/>
  <c r="AU11" i="514"/>
  <c r="AV11" i="514"/>
  <c r="AW11" i="514"/>
  <c r="AX11" i="514"/>
  <c r="AY11" i="514"/>
  <c r="AY30" i="514" s="1"/>
  <c r="AZ11" i="514"/>
  <c r="BA11" i="514"/>
  <c r="BB11" i="514"/>
  <c r="BB30" i="514" s="1"/>
  <c r="BC11" i="514"/>
  <c r="BD11" i="514"/>
  <c r="BE11" i="514"/>
  <c r="BF11" i="514"/>
  <c r="BG11" i="514"/>
  <c r="BG30" i="514" s="1"/>
  <c r="BH11" i="514"/>
  <c r="BI11" i="514"/>
  <c r="BJ11" i="514"/>
  <c r="BJ30" i="514" s="1"/>
  <c r="BK11" i="514"/>
  <c r="BL11" i="514"/>
  <c r="BM11" i="514"/>
  <c r="BN11" i="514"/>
  <c r="BO11" i="514"/>
  <c r="BO30" i="514" s="1"/>
  <c r="BP11" i="514"/>
  <c r="BQ11" i="514"/>
  <c r="BR11" i="514"/>
  <c r="BS11" i="514"/>
  <c r="BT11" i="514"/>
  <c r="BU11" i="514"/>
  <c r="BV11" i="514"/>
  <c r="BW11" i="514"/>
  <c r="BW30" i="514" s="1"/>
  <c r="BX11" i="514"/>
  <c r="BY11" i="514"/>
  <c r="BZ11" i="514"/>
  <c r="CA11" i="514"/>
  <c r="CB11" i="514"/>
  <c r="CC11" i="514"/>
  <c r="CD11" i="514"/>
  <c r="CE11" i="514"/>
  <c r="CE30" i="514" s="1"/>
  <c r="CF11" i="514"/>
  <c r="CG11" i="514"/>
  <c r="CH11" i="514"/>
  <c r="CI11" i="514"/>
  <c r="CJ11" i="514"/>
  <c r="CK11" i="514"/>
  <c r="CL11" i="514"/>
  <c r="CM11" i="514"/>
  <c r="CM30" i="514" s="1"/>
  <c r="CN11" i="514"/>
  <c r="CO11" i="514"/>
  <c r="CP11" i="514"/>
  <c r="CQ11" i="514"/>
  <c r="CR11" i="514"/>
  <c r="CS11" i="514"/>
  <c r="CT11" i="514"/>
  <c r="CU11" i="514"/>
  <c r="CU30" i="514" s="1"/>
  <c r="CV11" i="514"/>
  <c r="CW11" i="514"/>
  <c r="CX11" i="514"/>
  <c r="CY11" i="514"/>
  <c r="CZ11" i="514"/>
  <c r="DA11" i="514"/>
  <c r="DB11" i="514"/>
  <c r="DC11" i="514"/>
  <c r="DC30" i="514" s="1"/>
  <c r="DD11" i="514"/>
  <c r="DE11" i="514"/>
  <c r="DF11" i="514"/>
  <c r="DG11" i="514"/>
  <c r="DH11" i="514"/>
  <c r="DI11" i="514"/>
  <c r="DJ11" i="514"/>
  <c r="DK11" i="514"/>
  <c r="DK30" i="514" s="1"/>
  <c r="DL11" i="514"/>
  <c r="DM11" i="514"/>
  <c r="DN11" i="514"/>
  <c r="DO11" i="514"/>
  <c r="DP11" i="514"/>
  <c r="DQ11" i="514"/>
  <c r="DR11" i="514"/>
  <c r="DS11" i="514"/>
  <c r="DS30" i="514" s="1"/>
  <c r="DT11" i="514"/>
  <c r="DU11" i="514"/>
  <c r="DV11" i="514"/>
  <c r="DW11" i="514"/>
  <c r="DX11" i="514"/>
  <c r="DY11" i="514"/>
  <c r="DZ11" i="514"/>
  <c r="EA11" i="514"/>
  <c r="EA30" i="514" s="1"/>
  <c r="EB11" i="514"/>
  <c r="EC11" i="514"/>
  <c r="ED11" i="514"/>
  <c r="EE11" i="514"/>
  <c r="EF11" i="514"/>
  <c r="EG11" i="514"/>
  <c r="EH11" i="514"/>
  <c r="EI11" i="514"/>
  <c r="EI30" i="514" s="1"/>
  <c r="EJ11" i="514"/>
  <c r="C12" i="514"/>
  <c r="D12" i="514"/>
  <c r="D70" i="514" s="1"/>
  <c r="D90" i="514" s="1"/>
  <c r="E12" i="514"/>
  <c r="I12" i="514"/>
  <c r="K12" i="514"/>
  <c r="J12" i="514" s="1"/>
  <c r="L12" i="514"/>
  <c r="L70" i="514" s="1"/>
  <c r="L90" i="514" s="1"/>
  <c r="Q12" i="514"/>
  <c r="R12" i="514"/>
  <c r="S12" i="514"/>
  <c r="T12" i="514"/>
  <c r="U12" i="514"/>
  <c r="AG12" i="514"/>
  <c r="H12" i="514" s="1"/>
  <c r="G12" i="514" s="1"/>
  <c r="AH12" i="514"/>
  <c r="AI12" i="514"/>
  <c r="AJ12" i="514"/>
  <c r="AK12" i="514"/>
  <c r="M12" i="514" s="1"/>
  <c r="AL12" i="514"/>
  <c r="N12" i="514" s="1"/>
  <c r="AM12" i="514"/>
  <c r="P12" i="514" s="1"/>
  <c r="O12" i="514" s="1"/>
  <c r="O31" i="514" s="1"/>
  <c r="AN12" i="514"/>
  <c r="AO12" i="514"/>
  <c r="AP12" i="514"/>
  <c r="AQ12" i="514"/>
  <c r="AR12" i="514"/>
  <c r="V12" i="514" s="1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 s="1"/>
  <c r="F32" i="514" s="1"/>
  <c r="K13" i="514"/>
  <c r="L13" i="514"/>
  <c r="L71" i="514" s="1"/>
  <c r="L91" i="514" s="1"/>
  <c r="M13" i="514"/>
  <c r="N13" i="514"/>
  <c r="P13" i="514"/>
  <c r="P32" i="514" s="1"/>
  <c r="V13" i="514"/>
  <c r="AG13" i="514"/>
  <c r="AH13" i="514"/>
  <c r="AI13" i="514"/>
  <c r="AJ13" i="514"/>
  <c r="AK13" i="514"/>
  <c r="AL13" i="514"/>
  <c r="AM13" i="514"/>
  <c r="AN13" i="514"/>
  <c r="Q13" i="514" s="1"/>
  <c r="Q71" i="514" s="1"/>
  <c r="Q91" i="514" s="1"/>
  <c r="AO13" i="514"/>
  <c r="AP13" i="514"/>
  <c r="AQ13" i="514"/>
  <c r="U13" i="514" s="1"/>
  <c r="AR13" i="514"/>
  <c r="AS13" i="514"/>
  <c r="AT13" i="514"/>
  <c r="AU13" i="514"/>
  <c r="AV13" i="514"/>
  <c r="AW13" i="514"/>
  <c r="AW32" i="514" s="1"/>
  <c r="AX13" i="514"/>
  <c r="AX32" i="514" s="1"/>
  <c r="AY13" i="514"/>
  <c r="AZ13" i="514"/>
  <c r="BA13" i="514"/>
  <c r="BB13" i="514"/>
  <c r="BC13" i="514"/>
  <c r="BD13" i="514"/>
  <c r="BE13" i="514"/>
  <c r="BE32" i="514" s="1"/>
  <c r="BF13" i="514"/>
  <c r="BF32" i="514" s="1"/>
  <c r="BG13" i="514"/>
  <c r="BH13" i="514"/>
  <c r="BI13" i="514"/>
  <c r="BJ13" i="514"/>
  <c r="BK13" i="514"/>
  <c r="BL13" i="514"/>
  <c r="BM13" i="514"/>
  <c r="BN13" i="514"/>
  <c r="BN32" i="514" s="1"/>
  <c r="BO13" i="514"/>
  <c r="BP13" i="514"/>
  <c r="BQ13" i="514"/>
  <c r="BR13" i="514"/>
  <c r="BS13" i="514"/>
  <c r="BT13" i="514"/>
  <c r="BU13" i="514"/>
  <c r="BU32" i="514" s="1"/>
  <c r="BV13" i="514"/>
  <c r="BV32" i="514" s="1"/>
  <c r="BW13" i="514"/>
  <c r="BX13" i="514"/>
  <c r="BY13" i="514"/>
  <c r="BZ13" i="514"/>
  <c r="CA13" i="514"/>
  <c r="CB13" i="514"/>
  <c r="CC13" i="514"/>
  <c r="CC32" i="514" s="1"/>
  <c r="CD13" i="514"/>
  <c r="CD32" i="514" s="1"/>
  <c r="CE13" i="514"/>
  <c r="CF13" i="514"/>
  <c r="CG13" i="514"/>
  <c r="CH13" i="514"/>
  <c r="CI13" i="514"/>
  <c r="CJ13" i="514"/>
  <c r="CK13" i="514"/>
  <c r="CK32" i="514" s="1"/>
  <c r="CL13" i="514"/>
  <c r="CL32" i="514" s="1"/>
  <c r="CM13" i="514"/>
  <c r="CN13" i="514"/>
  <c r="CO13" i="514"/>
  <c r="CP13" i="514"/>
  <c r="CQ13" i="514"/>
  <c r="CR13" i="514"/>
  <c r="CS13" i="514"/>
  <c r="CS32" i="514" s="1"/>
  <c r="CT13" i="514"/>
  <c r="CT32" i="514" s="1"/>
  <c r="CU13" i="514"/>
  <c r="CV13" i="514"/>
  <c r="CW13" i="514"/>
  <c r="CX13" i="514"/>
  <c r="CY13" i="514"/>
  <c r="CZ13" i="514"/>
  <c r="DA13" i="514"/>
  <c r="DA32" i="514" s="1"/>
  <c r="DB13" i="514"/>
  <c r="DB32" i="514" s="1"/>
  <c r="DC13" i="514"/>
  <c r="DD13" i="514"/>
  <c r="DE13" i="514"/>
  <c r="DF13" i="514"/>
  <c r="DG13" i="514"/>
  <c r="DH13" i="514"/>
  <c r="DI13" i="514"/>
  <c r="DI32" i="514" s="1"/>
  <c r="DJ13" i="514"/>
  <c r="DJ32" i="514" s="1"/>
  <c r="DK13" i="514"/>
  <c r="DL13" i="514"/>
  <c r="DM13" i="514"/>
  <c r="DN13" i="514"/>
  <c r="DO13" i="514"/>
  <c r="DP13" i="514"/>
  <c r="DQ13" i="514"/>
  <c r="DQ32" i="514" s="1"/>
  <c r="DR13" i="514"/>
  <c r="DR32" i="514" s="1"/>
  <c r="DS13" i="514"/>
  <c r="DT13" i="514"/>
  <c r="DU13" i="514"/>
  <c r="DV13" i="514"/>
  <c r="DW13" i="514"/>
  <c r="DX13" i="514"/>
  <c r="DY13" i="514"/>
  <c r="DY32" i="514" s="1"/>
  <c r="AB13" i="514" s="1"/>
  <c r="DZ13" i="514"/>
  <c r="DZ32" i="514" s="1"/>
  <c r="EA13" i="514"/>
  <c r="EB13" i="514"/>
  <c r="EC13" i="514"/>
  <c r="ED13" i="514"/>
  <c r="EE13" i="514"/>
  <c r="EF13" i="514"/>
  <c r="EF32" i="514" s="1"/>
  <c r="EG13" i="514"/>
  <c r="EG32" i="514" s="1"/>
  <c r="EH13" i="514"/>
  <c r="EH32" i="514" s="1"/>
  <c r="EI13" i="514"/>
  <c r="EJ13" i="514"/>
  <c r="C14" i="514"/>
  <c r="O63" i="4" s="1"/>
  <c r="Q63" i="4" s="1"/>
  <c r="D14" i="514"/>
  <c r="E14" i="514"/>
  <c r="F14" i="514"/>
  <c r="F33" i="514" s="1"/>
  <c r="G14" i="514"/>
  <c r="G33" i="514" s="1"/>
  <c r="H14" i="514"/>
  <c r="H33" i="514" s="1"/>
  <c r="M14" i="514"/>
  <c r="N14" i="514"/>
  <c r="T14" i="514"/>
  <c r="AB14" i="514"/>
  <c r="AG14" i="514"/>
  <c r="AH14" i="514"/>
  <c r="I14" i="514" s="1"/>
  <c r="I33" i="514" s="1"/>
  <c r="AI14" i="514"/>
  <c r="K14" i="514" s="1"/>
  <c r="AJ14" i="514"/>
  <c r="AK14" i="514"/>
  <c r="AL14" i="514"/>
  <c r="AM14" i="514"/>
  <c r="AN14" i="514"/>
  <c r="Q14" i="514" s="1"/>
  <c r="Q33" i="514" s="1"/>
  <c r="AO14" i="514"/>
  <c r="R14" i="514" s="1"/>
  <c r="AP14" i="514"/>
  <c r="AQ14" i="514"/>
  <c r="U14" i="514" s="1"/>
  <c r="U72" i="514" s="1"/>
  <c r="U92" i="514" s="1"/>
  <c r="AR14" i="514"/>
  <c r="AS14" i="514"/>
  <c r="AT14" i="514"/>
  <c r="AU14" i="514"/>
  <c r="AU33" i="514" s="1"/>
  <c r="AV14" i="514"/>
  <c r="AW14" i="514"/>
  <c r="AX14" i="514"/>
  <c r="AY14" i="514"/>
  <c r="AZ14" i="514"/>
  <c r="AZ33" i="514" s="1"/>
  <c r="BA14" i="514"/>
  <c r="BB14" i="514"/>
  <c r="BC14" i="514"/>
  <c r="BD14" i="514"/>
  <c r="BE14" i="514"/>
  <c r="BF14" i="514"/>
  <c r="BG14" i="514"/>
  <c r="BH14" i="514"/>
  <c r="BH33" i="514" s="1"/>
  <c r="BI14" i="514"/>
  <c r="BJ14" i="514"/>
  <c r="BK14" i="514"/>
  <c r="BK33" i="514" s="1"/>
  <c r="BL14" i="514"/>
  <c r="BM14" i="514"/>
  <c r="BN14" i="514"/>
  <c r="BO14" i="514"/>
  <c r="BP14" i="514"/>
  <c r="BP33" i="514" s="1"/>
  <c r="BQ14" i="514"/>
  <c r="BR14" i="514"/>
  <c r="BS14" i="514"/>
  <c r="BS33" i="514" s="1"/>
  <c r="BT14" i="514"/>
  <c r="BU14" i="514"/>
  <c r="BV14" i="514"/>
  <c r="BW14" i="514"/>
  <c r="BX14" i="514"/>
  <c r="BX33" i="514" s="1"/>
  <c r="BY14" i="514"/>
  <c r="BZ14" i="514"/>
  <c r="CA14" i="514"/>
  <c r="CA33" i="514" s="1"/>
  <c r="CB14" i="514"/>
  <c r="CC14" i="514"/>
  <c r="CD14" i="514"/>
  <c r="CE14" i="514"/>
  <c r="CF14" i="514"/>
  <c r="CF33" i="514" s="1"/>
  <c r="CG14" i="514"/>
  <c r="CH14" i="514"/>
  <c r="CI14" i="514"/>
  <c r="CI33" i="514" s="1"/>
  <c r="CJ14" i="514"/>
  <c r="CJ33" i="514" s="1"/>
  <c r="CK14" i="514"/>
  <c r="CL14" i="514"/>
  <c r="CM14" i="514"/>
  <c r="CN14" i="514"/>
  <c r="CN33" i="514" s="1"/>
  <c r="CO14" i="514"/>
  <c r="CP14" i="514"/>
  <c r="CQ14" i="514"/>
  <c r="CQ33" i="514" s="1"/>
  <c r="CR14" i="514"/>
  <c r="CS14" i="514"/>
  <c r="CT14" i="514"/>
  <c r="CU14" i="514"/>
  <c r="CV14" i="514"/>
  <c r="CV33" i="514" s="1"/>
  <c r="CW14" i="514"/>
  <c r="CX14" i="514"/>
  <c r="CY14" i="514"/>
  <c r="CY33" i="514" s="1"/>
  <c r="CZ14" i="514"/>
  <c r="DA14" i="514"/>
  <c r="DB14" i="514"/>
  <c r="DC14" i="514"/>
  <c r="DD14" i="514"/>
  <c r="DD33" i="514" s="1"/>
  <c r="DE14" i="514"/>
  <c r="DF14" i="514"/>
  <c r="DG14" i="514"/>
  <c r="DG33" i="514" s="1"/>
  <c r="DH14" i="514"/>
  <c r="DI14" i="514"/>
  <c r="DJ14" i="514"/>
  <c r="DK14" i="514"/>
  <c r="DL14" i="514"/>
  <c r="DL33" i="514" s="1"/>
  <c r="DM14" i="514"/>
  <c r="DN14" i="514"/>
  <c r="DO14" i="514"/>
  <c r="DP14" i="514"/>
  <c r="DQ14" i="514"/>
  <c r="DR14" i="514"/>
  <c r="DS14" i="514"/>
  <c r="DT14" i="514"/>
  <c r="DT33" i="514" s="1"/>
  <c r="DU14" i="514"/>
  <c r="DV14" i="514"/>
  <c r="DW14" i="514"/>
  <c r="DW33" i="514" s="1"/>
  <c r="DX14" i="514"/>
  <c r="DY14" i="514"/>
  <c r="DZ14" i="514"/>
  <c r="EA14" i="514"/>
  <c r="EB14" i="514"/>
  <c r="EB33" i="514" s="1"/>
  <c r="EC14" i="514"/>
  <c r="ED14" i="514"/>
  <c r="EE14" i="514"/>
  <c r="EE33" i="514" s="1"/>
  <c r="EF14" i="514"/>
  <c r="EG14" i="514"/>
  <c r="EH14" i="514"/>
  <c r="EI14" i="514"/>
  <c r="EJ14" i="514"/>
  <c r="EJ33" i="514" s="1"/>
  <c r="C15" i="514"/>
  <c r="D15" i="514"/>
  <c r="E15" i="514"/>
  <c r="N15" i="514"/>
  <c r="P15" i="514"/>
  <c r="P73" i="514" s="1"/>
  <c r="P93" i="514" s="1"/>
  <c r="Q15" i="514"/>
  <c r="V15" i="514"/>
  <c r="AG15" i="514"/>
  <c r="H15" i="514" s="1"/>
  <c r="H73" i="514" s="1"/>
  <c r="AH15" i="514"/>
  <c r="I15" i="514" s="1"/>
  <c r="AI15" i="514"/>
  <c r="K15" i="514" s="1"/>
  <c r="K73" i="514" s="1"/>
  <c r="K93" i="514" s="1"/>
  <c r="AJ15" i="514"/>
  <c r="L15" i="514" s="1"/>
  <c r="AK15" i="514"/>
  <c r="AK34" i="514" s="1"/>
  <c r="AL15" i="514"/>
  <c r="AM15" i="514"/>
  <c r="AN15" i="514"/>
  <c r="AO15" i="514"/>
  <c r="R15" i="514" s="1"/>
  <c r="R34" i="514" s="1"/>
  <c r="AP15" i="514"/>
  <c r="T15" i="514" s="1"/>
  <c r="AQ15" i="514"/>
  <c r="U15" i="514" s="1"/>
  <c r="U73" i="514" s="1"/>
  <c r="U93" i="514" s="1"/>
  <c r="AR15" i="514"/>
  <c r="AS15" i="514"/>
  <c r="AT15" i="514"/>
  <c r="AU15" i="514"/>
  <c r="AV15" i="514"/>
  <c r="AW15" i="514"/>
  <c r="AX15" i="514"/>
  <c r="AY15" i="514"/>
  <c r="AZ15" i="514"/>
  <c r="BA15" i="514"/>
  <c r="BA34" i="514" s="1"/>
  <c r="BB15" i="514"/>
  <c r="BC15" i="514"/>
  <c r="BD15" i="514"/>
  <c r="BE15" i="514"/>
  <c r="BF15" i="514"/>
  <c r="BG15" i="514"/>
  <c r="BH15" i="514"/>
  <c r="BI15" i="514"/>
  <c r="BI34" i="514" s="1"/>
  <c r="BJ15" i="514"/>
  <c r="BK15" i="514"/>
  <c r="BL15" i="514"/>
  <c r="BM15" i="514"/>
  <c r="BN15" i="514"/>
  <c r="BO15" i="514"/>
  <c r="BP15" i="514"/>
  <c r="BQ15" i="514"/>
  <c r="BQ34" i="514" s="1"/>
  <c r="BR15" i="514"/>
  <c r="BS15" i="514"/>
  <c r="BT15" i="514"/>
  <c r="BU15" i="514"/>
  <c r="BV15" i="514"/>
  <c r="BW15" i="514"/>
  <c r="BW34" i="514" s="1"/>
  <c r="BX15" i="514"/>
  <c r="BY15" i="514"/>
  <c r="BY34" i="514" s="1"/>
  <c r="BZ15" i="514"/>
  <c r="CA15" i="514"/>
  <c r="CB15" i="514"/>
  <c r="CC15" i="514"/>
  <c r="CD15" i="514"/>
  <c r="CE15" i="514"/>
  <c r="CF15" i="514"/>
  <c r="CG15" i="514"/>
  <c r="CG34" i="514" s="1"/>
  <c r="CH15" i="514"/>
  <c r="CI15" i="514"/>
  <c r="CJ15" i="514"/>
  <c r="CK15" i="514"/>
  <c r="CL15" i="514"/>
  <c r="CM15" i="514"/>
  <c r="CM34" i="514" s="1"/>
  <c r="CN15" i="514"/>
  <c r="CO15" i="514"/>
  <c r="CO34" i="514" s="1"/>
  <c r="CP15" i="514"/>
  <c r="CQ15" i="514"/>
  <c r="CR15" i="514"/>
  <c r="CS15" i="514"/>
  <c r="CT15" i="514"/>
  <c r="CU15" i="514"/>
  <c r="CU34" i="514" s="1"/>
  <c r="CV15" i="514"/>
  <c r="CW15" i="514"/>
  <c r="CW34" i="514" s="1"/>
  <c r="CX15" i="514"/>
  <c r="CY15" i="514"/>
  <c r="CZ15" i="514"/>
  <c r="DA15" i="514"/>
  <c r="DB15" i="514"/>
  <c r="DC15" i="514"/>
  <c r="DC34" i="514" s="1"/>
  <c r="DD15" i="514"/>
  <c r="DE15" i="514"/>
  <c r="DE34" i="514" s="1"/>
  <c r="DF15" i="514"/>
  <c r="DG15" i="514"/>
  <c r="DH15" i="514"/>
  <c r="DI15" i="514"/>
  <c r="DJ15" i="514"/>
  <c r="DK15" i="514"/>
  <c r="DL15" i="514"/>
  <c r="DM15" i="514"/>
  <c r="DM34" i="514" s="1"/>
  <c r="DN15" i="514"/>
  <c r="DO15" i="514"/>
  <c r="DP15" i="514"/>
  <c r="DQ15" i="514"/>
  <c r="DR15" i="514"/>
  <c r="DS15" i="514"/>
  <c r="DT15" i="514"/>
  <c r="DU15" i="514"/>
  <c r="DU34" i="514" s="1"/>
  <c r="DV15" i="514"/>
  <c r="DW15" i="514"/>
  <c r="DX15" i="514"/>
  <c r="DY15" i="514"/>
  <c r="DZ15" i="514"/>
  <c r="EA15" i="514"/>
  <c r="EB15" i="514"/>
  <c r="EC15" i="514"/>
  <c r="EC34" i="514" s="1"/>
  <c r="ED15" i="514"/>
  <c r="EE15" i="514"/>
  <c r="EF15" i="514"/>
  <c r="EG15" i="514"/>
  <c r="EH15" i="514"/>
  <c r="EI15" i="514"/>
  <c r="EI34" i="514" s="1"/>
  <c r="EJ15" i="514"/>
  <c r="C18" i="514"/>
  <c r="D18" i="514"/>
  <c r="E18" i="514"/>
  <c r="F18" i="514"/>
  <c r="K18" i="514"/>
  <c r="K37" i="514" s="1"/>
  <c r="N18" i="514"/>
  <c r="P18" i="514"/>
  <c r="O18" i="514" s="1"/>
  <c r="Q18" i="514"/>
  <c r="AG18" i="514"/>
  <c r="H18" i="514" s="1"/>
  <c r="AH18" i="514"/>
  <c r="AH37" i="514" s="1"/>
  <c r="AI18" i="514"/>
  <c r="AJ18" i="514"/>
  <c r="L18" i="514" s="1"/>
  <c r="L37" i="514" s="1"/>
  <c r="AK18" i="514"/>
  <c r="AL18" i="514"/>
  <c r="AL37" i="514" s="1"/>
  <c r="AM18" i="514"/>
  <c r="AN18" i="514"/>
  <c r="AO18" i="514"/>
  <c r="R18" i="514" s="1"/>
  <c r="R37" i="514" s="1"/>
  <c r="AP18" i="514"/>
  <c r="T18" i="514" s="1"/>
  <c r="S18" i="514" s="1"/>
  <c r="S37" i="514" s="1"/>
  <c r="AQ18" i="514"/>
  <c r="U18" i="514" s="1"/>
  <c r="AR18" i="514"/>
  <c r="V18" i="514" s="1"/>
  <c r="AS18" i="514"/>
  <c r="AS37" i="514" s="1"/>
  <c r="AT18" i="514"/>
  <c r="AT37" i="514" s="1"/>
  <c r="AU18" i="514"/>
  <c r="AV18" i="514"/>
  <c r="AW18" i="514"/>
  <c r="AX18" i="514"/>
  <c r="AX37" i="514" s="1"/>
  <c r="AY18" i="514"/>
  <c r="AZ18" i="514"/>
  <c r="BA18" i="514"/>
  <c r="BA37" i="514" s="1"/>
  <c r="BB18" i="514"/>
  <c r="BB37" i="514" s="1"/>
  <c r="BC18" i="514"/>
  <c r="BD18" i="514"/>
  <c r="BE18" i="514"/>
  <c r="BF18" i="514"/>
  <c r="BF37" i="514" s="1"/>
  <c r="Y18" i="514" s="1"/>
  <c r="Y37" i="514" s="1"/>
  <c r="BG18" i="514"/>
  <c r="BH18" i="514"/>
  <c r="BI18" i="514"/>
  <c r="BI37" i="514" s="1"/>
  <c r="BJ18" i="514"/>
  <c r="BJ37" i="514" s="1"/>
  <c r="BK18" i="514"/>
  <c r="BL18" i="514"/>
  <c r="BM18" i="514"/>
  <c r="BN18" i="514"/>
  <c r="BN37" i="514" s="1"/>
  <c r="BO18" i="514"/>
  <c r="BP18" i="514"/>
  <c r="BQ18" i="514"/>
  <c r="BQ37" i="514" s="1"/>
  <c r="BR18" i="514"/>
  <c r="BR37" i="514" s="1"/>
  <c r="BS18" i="514"/>
  <c r="BT18" i="514"/>
  <c r="BU18" i="514"/>
  <c r="BV18" i="514"/>
  <c r="BW18" i="514"/>
  <c r="BX18" i="514"/>
  <c r="BY18" i="514"/>
  <c r="BY37" i="514" s="1"/>
  <c r="BZ18" i="514"/>
  <c r="BZ37" i="514" s="1"/>
  <c r="CA18" i="514"/>
  <c r="CB18" i="514"/>
  <c r="CC18" i="514"/>
  <c r="CD18" i="514"/>
  <c r="CD37" i="514" s="1"/>
  <c r="CE18" i="514"/>
  <c r="CF18" i="514"/>
  <c r="CG18" i="514"/>
  <c r="CG37" i="514" s="1"/>
  <c r="CH18" i="514"/>
  <c r="CH37" i="514" s="1"/>
  <c r="CI18" i="514"/>
  <c r="CJ18" i="514"/>
  <c r="CK18" i="514"/>
  <c r="CL18" i="514"/>
  <c r="CL37" i="514" s="1"/>
  <c r="CM18" i="514"/>
  <c r="CN18" i="514"/>
  <c r="CO18" i="514"/>
  <c r="CO37" i="514" s="1"/>
  <c r="CP18" i="514"/>
  <c r="CP37" i="514" s="1"/>
  <c r="CQ18" i="514"/>
  <c r="CR18" i="514"/>
  <c r="CS18" i="514"/>
  <c r="CT18" i="514"/>
  <c r="CT37" i="514" s="1"/>
  <c r="CU18" i="514"/>
  <c r="CV18" i="514"/>
  <c r="CW18" i="514"/>
  <c r="CW37" i="514" s="1"/>
  <c r="CX18" i="514"/>
  <c r="CX37" i="514" s="1"/>
  <c r="CY18" i="514"/>
  <c r="CZ18" i="514"/>
  <c r="DA18" i="514"/>
  <c r="DB18" i="514"/>
  <c r="DC18" i="514"/>
  <c r="DD18" i="514"/>
  <c r="DD37" i="514" s="1"/>
  <c r="DE18" i="514"/>
  <c r="DE37" i="514" s="1"/>
  <c r="DF18" i="514"/>
  <c r="DF37" i="514" s="1"/>
  <c r="DG18" i="514"/>
  <c r="DH18" i="514"/>
  <c r="DI18" i="514"/>
  <c r="DJ18" i="514"/>
  <c r="DJ37" i="514" s="1"/>
  <c r="DK18" i="514"/>
  <c r="DL18" i="514"/>
  <c r="DM18" i="514"/>
  <c r="DM37" i="514" s="1"/>
  <c r="DN18" i="514"/>
  <c r="DN37" i="514" s="1"/>
  <c r="DO18" i="514"/>
  <c r="DP18" i="514"/>
  <c r="DQ18" i="514"/>
  <c r="DR18" i="514"/>
  <c r="DR37" i="514" s="1"/>
  <c r="DS18" i="514"/>
  <c r="DT18" i="514"/>
  <c r="DU18" i="514"/>
  <c r="DU37" i="514" s="1"/>
  <c r="DV18" i="514"/>
  <c r="DV37" i="514" s="1"/>
  <c r="DW18" i="514"/>
  <c r="DX18" i="514"/>
  <c r="DY18" i="514"/>
  <c r="DZ18" i="514"/>
  <c r="DZ37" i="514" s="1"/>
  <c r="EA18" i="514"/>
  <c r="EB18" i="514"/>
  <c r="EC18" i="514"/>
  <c r="EC37" i="514" s="1"/>
  <c r="ED18" i="514"/>
  <c r="ED37" i="514" s="1"/>
  <c r="EE18" i="514"/>
  <c r="EF18" i="514"/>
  <c r="EG18" i="514"/>
  <c r="EH18" i="514"/>
  <c r="EI18" i="514"/>
  <c r="EJ18" i="514"/>
  <c r="EJ37" i="514" s="1"/>
  <c r="C28" i="514"/>
  <c r="D28" i="514"/>
  <c r="E28" i="514"/>
  <c r="K28" i="514"/>
  <c r="L28" i="514"/>
  <c r="M28" i="514"/>
  <c r="P28" i="514"/>
  <c r="U28" i="514"/>
  <c r="AI28" i="514"/>
  <c r="AJ28" i="514"/>
  <c r="AK28" i="514"/>
  <c r="AL28" i="514"/>
  <c r="AM28" i="514"/>
  <c r="AN28" i="514"/>
  <c r="AQ28" i="514"/>
  <c r="AR28" i="514"/>
  <c r="AS28" i="514"/>
  <c r="AT28" i="514"/>
  <c r="AU28" i="514"/>
  <c r="AV28" i="514"/>
  <c r="AY28" i="514"/>
  <c r="AZ28" i="514"/>
  <c r="BA28" i="514"/>
  <c r="BB28" i="514"/>
  <c r="BC28" i="514"/>
  <c r="BD28" i="514"/>
  <c r="BG28" i="514"/>
  <c r="BH28" i="514"/>
  <c r="BI28" i="514"/>
  <c r="BJ28" i="514"/>
  <c r="BK28" i="514"/>
  <c r="BL28" i="514"/>
  <c r="BO28" i="514"/>
  <c r="BP28" i="514"/>
  <c r="BQ28" i="514"/>
  <c r="BR28" i="514"/>
  <c r="BS28" i="514"/>
  <c r="BT28" i="514"/>
  <c r="BW28" i="514"/>
  <c r="BX28" i="514"/>
  <c r="BY28" i="514"/>
  <c r="BZ28" i="514"/>
  <c r="CA28" i="514"/>
  <c r="CB28" i="514"/>
  <c r="CE28" i="514"/>
  <c r="CF28" i="514"/>
  <c r="CG28" i="514"/>
  <c r="CH28" i="514"/>
  <c r="CI28" i="514"/>
  <c r="CJ28" i="514"/>
  <c r="CL28" i="514"/>
  <c r="CM28" i="514"/>
  <c r="CN28" i="514"/>
  <c r="CO28" i="514"/>
  <c r="CP28" i="514"/>
  <c r="CQ28" i="514"/>
  <c r="CR28" i="514"/>
  <c r="CT28" i="514"/>
  <c r="CU28" i="514"/>
  <c r="CV28" i="514"/>
  <c r="CW28" i="514"/>
  <c r="CX28" i="514"/>
  <c r="CY28" i="514"/>
  <c r="CZ28" i="514"/>
  <c r="DC28" i="514"/>
  <c r="DD28" i="514"/>
  <c r="DE28" i="514"/>
  <c r="DF28" i="514"/>
  <c r="DG28" i="514"/>
  <c r="DH28" i="514"/>
  <c r="DK28" i="514"/>
  <c r="DL28" i="514"/>
  <c r="DM28" i="514"/>
  <c r="DN28" i="514"/>
  <c r="DO28" i="514"/>
  <c r="DP28" i="514"/>
  <c r="DS28" i="514"/>
  <c r="DT28" i="514"/>
  <c r="DU28" i="514"/>
  <c r="DV28" i="514"/>
  <c r="DW28" i="514"/>
  <c r="DX28" i="514"/>
  <c r="EA28" i="514"/>
  <c r="EB28" i="514"/>
  <c r="EC28" i="514"/>
  <c r="ED28" i="514"/>
  <c r="EE28" i="514"/>
  <c r="EF28" i="514"/>
  <c r="EI28" i="514"/>
  <c r="EJ28" i="514"/>
  <c r="C29" i="514"/>
  <c r="D29" i="514"/>
  <c r="E29" i="514"/>
  <c r="H29" i="514"/>
  <c r="I29" i="514"/>
  <c r="K29" i="514"/>
  <c r="M29" i="514"/>
  <c r="N29" i="514"/>
  <c r="P29" i="514"/>
  <c r="Q29" i="514"/>
  <c r="R29" i="514"/>
  <c r="T29" i="514"/>
  <c r="U29" i="514"/>
  <c r="V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I30" i="514"/>
  <c r="L30" i="514"/>
  <c r="M30" i="514"/>
  <c r="Q30" i="514"/>
  <c r="R30" i="514"/>
  <c r="T30" i="514"/>
  <c r="V30" i="514"/>
  <c r="AG30" i="514"/>
  <c r="AH30" i="514"/>
  <c r="AJ30" i="514"/>
  <c r="AK30" i="514"/>
  <c r="AM30" i="514"/>
  <c r="AN30" i="514"/>
  <c r="AO30" i="514"/>
  <c r="AP30" i="514"/>
  <c r="AR30" i="514"/>
  <c r="AS30" i="514"/>
  <c r="AT30" i="514"/>
  <c r="AU30" i="514"/>
  <c r="AV30" i="514"/>
  <c r="AW30" i="514"/>
  <c r="AX30" i="514"/>
  <c r="AZ30" i="514"/>
  <c r="BA30" i="514"/>
  <c r="BC30" i="514"/>
  <c r="BD30" i="514"/>
  <c r="BE30" i="514"/>
  <c r="BF30" i="514"/>
  <c r="BH30" i="514"/>
  <c r="BI30" i="514"/>
  <c r="BK30" i="514"/>
  <c r="BL30" i="514"/>
  <c r="BM30" i="514"/>
  <c r="BN30" i="514"/>
  <c r="BP30" i="514"/>
  <c r="BQ30" i="514"/>
  <c r="BR30" i="514"/>
  <c r="BS30" i="514"/>
  <c r="BT30" i="514"/>
  <c r="BU30" i="514"/>
  <c r="BV30" i="514"/>
  <c r="BX30" i="514"/>
  <c r="BY30" i="514"/>
  <c r="BZ30" i="514"/>
  <c r="CA30" i="514"/>
  <c r="CB30" i="514"/>
  <c r="CC30" i="514"/>
  <c r="CD30" i="514"/>
  <c r="CF30" i="514"/>
  <c r="CG30" i="514"/>
  <c r="CH30" i="514"/>
  <c r="CI30" i="514"/>
  <c r="CJ30" i="514"/>
  <c r="CK30" i="514"/>
  <c r="CL30" i="514"/>
  <c r="CN30" i="514"/>
  <c r="CO30" i="514"/>
  <c r="CP30" i="514"/>
  <c r="CQ30" i="514"/>
  <c r="CR30" i="514"/>
  <c r="CS30" i="514"/>
  <c r="CT30" i="514"/>
  <c r="CV30" i="514"/>
  <c r="CW30" i="514"/>
  <c r="CX30" i="514"/>
  <c r="CY30" i="514"/>
  <c r="CZ30" i="514"/>
  <c r="DA30" i="514"/>
  <c r="DB30" i="514"/>
  <c r="DD30" i="514"/>
  <c r="DE30" i="514"/>
  <c r="DF30" i="514"/>
  <c r="DG30" i="514"/>
  <c r="DH30" i="514"/>
  <c r="DI30" i="514"/>
  <c r="DJ30" i="514"/>
  <c r="DL30" i="514"/>
  <c r="DM30" i="514"/>
  <c r="DN30" i="514"/>
  <c r="DO30" i="514"/>
  <c r="DP30" i="514"/>
  <c r="DQ30" i="514"/>
  <c r="DR30" i="514"/>
  <c r="DT30" i="514"/>
  <c r="DU30" i="514"/>
  <c r="DV30" i="514"/>
  <c r="DW30" i="514"/>
  <c r="DX30" i="514"/>
  <c r="DY30" i="514"/>
  <c r="DZ30" i="514"/>
  <c r="EB30" i="514"/>
  <c r="EC30" i="514"/>
  <c r="ED30" i="514"/>
  <c r="EE30" i="514"/>
  <c r="EF30" i="514"/>
  <c r="EG30" i="514"/>
  <c r="EH30" i="514"/>
  <c r="EJ30" i="514"/>
  <c r="C31" i="514"/>
  <c r="D31" i="514"/>
  <c r="E31" i="514"/>
  <c r="G31" i="514"/>
  <c r="H31" i="514"/>
  <c r="I31" i="514"/>
  <c r="J31" i="514"/>
  <c r="K31" i="514"/>
  <c r="L31" i="514"/>
  <c r="M31" i="514"/>
  <c r="N31" i="514"/>
  <c r="R31" i="514"/>
  <c r="S31" i="514"/>
  <c r="T31" i="514"/>
  <c r="U31" i="514"/>
  <c r="V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Z12" i="514" s="1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AB12" i="514" s="1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K32" i="514"/>
  <c r="L32" i="514"/>
  <c r="M32" i="514"/>
  <c r="N32" i="514"/>
  <c r="U32" i="514"/>
  <c r="V32" i="514"/>
  <c r="AI32" i="514"/>
  <c r="AJ32" i="514"/>
  <c r="AK32" i="514"/>
  <c r="AL32" i="514"/>
  <c r="AM32" i="514"/>
  <c r="AN32" i="514"/>
  <c r="AQ32" i="514"/>
  <c r="AR32" i="514"/>
  <c r="AS32" i="514"/>
  <c r="AT32" i="514"/>
  <c r="AU32" i="514"/>
  <c r="AV32" i="514"/>
  <c r="AY32" i="514"/>
  <c r="AZ32" i="514"/>
  <c r="BA32" i="514"/>
  <c r="BB32" i="514"/>
  <c r="BC32" i="514"/>
  <c r="BD32" i="514"/>
  <c r="BG32" i="514"/>
  <c r="BH32" i="514"/>
  <c r="BI32" i="514"/>
  <c r="BJ32" i="514"/>
  <c r="BK32" i="514"/>
  <c r="BL32" i="514"/>
  <c r="BM32" i="514"/>
  <c r="BO32" i="514"/>
  <c r="BP32" i="514"/>
  <c r="BQ32" i="514"/>
  <c r="BR32" i="514"/>
  <c r="BS32" i="514"/>
  <c r="BT32" i="514"/>
  <c r="BW32" i="514"/>
  <c r="BX32" i="514"/>
  <c r="BY32" i="514"/>
  <c r="BZ32" i="514"/>
  <c r="CA32" i="514"/>
  <c r="CB32" i="514"/>
  <c r="CE32" i="514"/>
  <c r="CF32" i="514"/>
  <c r="CG32" i="514"/>
  <c r="CH32" i="514"/>
  <c r="CI32" i="514"/>
  <c r="CJ32" i="514"/>
  <c r="CM32" i="514"/>
  <c r="CN32" i="514"/>
  <c r="CO32" i="514"/>
  <c r="CP32" i="514"/>
  <c r="CQ32" i="514"/>
  <c r="CR32" i="514"/>
  <c r="CU32" i="514"/>
  <c r="CV32" i="514"/>
  <c r="CW32" i="514"/>
  <c r="CX32" i="514"/>
  <c r="CY32" i="514"/>
  <c r="CZ32" i="514"/>
  <c r="DC32" i="514"/>
  <c r="DD32" i="514"/>
  <c r="DE32" i="514"/>
  <c r="DF32" i="514"/>
  <c r="DG32" i="514"/>
  <c r="DH32" i="514"/>
  <c r="DK32" i="514"/>
  <c r="DL32" i="514"/>
  <c r="DM32" i="514"/>
  <c r="DN32" i="514"/>
  <c r="DO32" i="514"/>
  <c r="DP32" i="514"/>
  <c r="DS32" i="514"/>
  <c r="DT32" i="514"/>
  <c r="DU32" i="514"/>
  <c r="DV32" i="514"/>
  <c r="DW32" i="514"/>
  <c r="DX32" i="514"/>
  <c r="EA32" i="514"/>
  <c r="EB32" i="514"/>
  <c r="EC32" i="514"/>
  <c r="ED32" i="514"/>
  <c r="EE32" i="514"/>
  <c r="EI32" i="514"/>
  <c r="EJ32" i="514"/>
  <c r="C33" i="514"/>
  <c r="D33" i="514"/>
  <c r="E33" i="514"/>
  <c r="K33" i="514"/>
  <c r="M33" i="514"/>
  <c r="N33" i="514"/>
  <c r="R33" i="514"/>
  <c r="T33" i="514"/>
  <c r="U33" i="514"/>
  <c r="AG33" i="514"/>
  <c r="AH33" i="514"/>
  <c r="AI33" i="514"/>
  <c r="AK33" i="514"/>
  <c r="AL33" i="514"/>
  <c r="AN33" i="514"/>
  <c r="AO33" i="514"/>
  <c r="AP33" i="514"/>
  <c r="AQ33" i="514"/>
  <c r="AS33" i="514"/>
  <c r="AT33" i="514"/>
  <c r="AV33" i="514"/>
  <c r="AW33" i="514"/>
  <c r="AX33" i="514"/>
  <c r="AY33" i="514"/>
  <c r="BA33" i="514"/>
  <c r="BB33" i="514"/>
  <c r="BC33" i="514"/>
  <c r="BD33" i="514"/>
  <c r="BE33" i="514"/>
  <c r="BF33" i="514"/>
  <c r="BG33" i="514"/>
  <c r="BI33" i="514"/>
  <c r="BJ33" i="514"/>
  <c r="BL33" i="514"/>
  <c r="BM33" i="514"/>
  <c r="BN33" i="514"/>
  <c r="BO33" i="514"/>
  <c r="BQ33" i="514"/>
  <c r="BR33" i="514"/>
  <c r="BT33" i="514"/>
  <c r="BU33" i="514"/>
  <c r="BV33" i="514"/>
  <c r="BW33" i="514"/>
  <c r="BY33" i="514"/>
  <c r="BZ33" i="514"/>
  <c r="CB33" i="514"/>
  <c r="CC33" i="514"/>
  <c r="CD33" i="514"/>
  <c r="CE33" i="514"/>
  <c r="CG33" i="514"/>
  <c r="CH33" i="514"/>
  <c r="CK33" i="514"/>
  <c r="CL33" i="514"/>
  <c r="CM33" i="514"/>
  <c r="CO33" i="514"/>
  <c r="CP33" i="514"/>
  <c r="CR33" i="514"/>
  <c r="CS33" i="514"/>
  <c r="CT33" i="514"/>
  <c r="CU33" i="514"/>
  <c r="CW33" i="514"/>
  <c r="CX33" i="514"/>
  <c r="CZ33" i="514"/>
  <c r="DA33" i="514"/>
  <c r="DB33" i="514"/>
  <c r="DC33" i="514"/>
  <c r="DE33" i="514"/>
  <c r="DF33" i="514"/>
  <c r="DH33" i="514"/>
  <c r="DI33" i="514"/>
  <c r="DJ33" i="514"/>
  <c r="DK33" i="514"/>
  <c r="DM33" i="514"/>
  <c r="DN33" i="514"/>
  <c r="DO33" i="514"/>
  <c r="DP33" i="514"/>
  <c r="DQ33" i="514"/>
  <c r="DR33" i="514"/>
  <c r="DS33" i="514"/>
  <c r="DU33" i="514"/>
  <c r="DV33" i="514"/>
  <c r="DX33" i="514"/>
  <c r="DY33" i="514"/>
  <c r="DZ33" i="514"/>
  <c r="EA33" i="514"/>
  <c r="EC33" i="514"/>
  <c r="ED33" i="514"/>
  <c r="EF33" i="514"/>
  <c r="EG33" i="514"/>
  <c r="EH33" i="514"/>
  <c r="EI33" i="514"/>
  <c r="C34" i="514"/>
  <c r="D34" i="514"/>
  <c r="H34" i="514"/>
  <c r="L34" i="514"/>
  <c r="N34" i="514"/>
  <c r="P34" i="514"/>
  <c r="T34" i="514"/>
  <c r="AG34" i="514"/>
  <c r="AH34" i="514"/>
  <c r="AJ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B34" i="514"/>
  <c r="BC34" i="514"/>
  <c r="BD34" i="514"/>
  <c r="BE34" i="514"/>
  <c r="BF34" i="514"/>
  <c r="Y15" i="514" s="1"/>
  <c r="BG34" i="514"/>
  <c r="BH34" i="514"/>
  <c r="BJ34" i="514"/>
  <c r="BK34" i="514"/>
  <c r="BL34" i="514"/>
  <c r="BM34" i="514"/>
  <c r="BN34" i="514"/>
  <c r="BO34" i="514"/>
  <c r="BP34" i="514"/>
  <c r="BR34" i="514"/>
  <c r="BS34" i="514"/>
  <c r="BT34" i="514"/>
  <c r="BU34" i="514"/>
  <c r="BV34" i="514"/>
  <c r="BX34" i="514"/>
  <c r="BZ34" i="514"/>
  <c r="CA34" i="514"/>
  <c r="CB34" i="514"/>
  <c r="CC34" i="514"/>
  <c r="CD34" i="514"/>
  <c r="CE34" i="514"/>
  <c r="CF34" i="514"/>
  <c r="CH34" i="514"/>
  <c r="CI34" i="514"/>
  <c r="CJ34" i="514"/>
  <c r="CK34" i="514"/>
  <c r="CL34" i="514"/>
  <c r="CN34" i="514"/>
  <c r="CP34" i="514"/>
  <c r="CQ34" i="514"/>
  <c r="CR34" i="514"/>
  <c r="CS34" i="514"/>
  <c r="CT34" i="514"/>
  <c r="CV34" i="514"/>
  <c r="CX34" i="514"/>
  <c r="CY34" i="514"/>
  <c r="CZ34" i="514"/>
  <c r="DA34" i="514"/>
  <c r="DB34" i="514"/>
  <c r="DD34" i="514"/>
  <c r="DF34" i="514"/>
  <c r="DG34" i="514"/>
  <c r="DH34" i="514"/>
  <c r="DI34" i="514"/>
  <c r="DJ34" i="514"/>
  <c r="DK34" i="514"/>
  <c r="DL34" i="514"/>
  <c r="DN34" i="514"/>
  <c r="DO34" i="514"/>
  <c r="DP34" i="514"/>
  <c r="DQ34" i="514"/>
  <c r="DR34" i="514"/>
  <c r="DS34" i="514"/>
  <c r="DT34" i="514"/>
  <c r="DV34" i="514"/>
  <c r="DW34" i="514"/>
  <c r="DX34" i="514"/>
  <c r="DY34" i="514"/>
  <c r="DZ34" i="514"/>
  <c r="EA34" i="514"/>
  <c r="EB34" i="514"/>
  <c r="ED34" i="514"/>
  <c r="EE34" i="514"/>
  <c r="EF34" i="514"/>
  <c r="EG34" i="514"/>
  <c r="EH34" i="514"/>
  <c r="EJ34" i="514"/>
  <c r="D37" i="514"/>
  <c r="E37" i="514"/>
  <c r="F37" i="514"/>
  <c r="N37" i="514"/>
  <c r="O37" i="514"/>
  <c r="Q37" i="514"/>
  <c r="U37" i="514"/>
  <c r="V37" i="514"/>
  <c r="AG37" i="514"/>
  <c r="AI37" i="514"/>
  <c r="AJ37" i="514"/>
  <c r="AM37" i="514"/>
  <c r="AN37" i="514"/>
  <c r="AO37" i="514"/>
  <c r="AP37" i="514"/>
  <c r="AQ37" i="514"/>
  <c r="AR37" i="514"/>
  <c r="AU37" i="514"/>
  <c r="AV37" i="514"/>
  <c r="AW37" i="514"/>
  <c r="AY37" i="514"/>
  <c r="AZ37" i="514"/>
  <c r="BC37" i="514"/>
  <c r="BD37" i="514"/>
  <c r="BE37" i="514"/>
  <c r="BG37" i="514"/>
  <c r="BH37" i="514"/>
  <c r="BK37" i="514"/>
  <c r="BL37" i="514"/>
  <c r="BM37" i="514"/>
  <c r="BO37" i="514"/>
  <c r="BP37" i="514"/>
  <c r="BS37" i="514"/>
  <c r="BT37" i="514"/>
  <c r="BU37" i="514"/>
  <c r="BV37" i="514"/>
  <c r="BW37" i="514"/>
  <c r="BX37" i="514"/>
  <c r="CA37" i="514"/>
  <c r="CB37" i="514"/>
  <c r="CC37" i="514"/>
  <c r="CE37" i="514"/>
  <c r="CF37" i="514"/>
  <c r="CI37" i="514"/>
  <c r="CJ37" i="514"/>
  <c r="CK37" i="514"/>
  <c r="CM37" i="514"/>
  <c r="CN37" i="514"/>
  <c r="CQ37" i="514"/>
  <c r="CR37" i="514"/>
  <c r="CS37" i="514"/>
  <c r="CU37" i="514"/>
  <c r="CV37" i="514"/>
  <c r="CY37" i="514"/>
  <c r="CZ37" i="514"/>
  <c r="DA37" i="514"/>
  <c r="DB37" i="514"/>
  <c r="DC37" i="514"/>
  <c r="DG37" i="514"/>
  <c r="DH37" i="514"/>
  <c r="DI37" i="514"/>
  <c r="DK37" i="514"/>
  <c r="DL37" i="514"/>
  <c r="DO37" i="514"/>
  <c r="DP37" i="514"/>
  <c r="DQ37" i="514"/>
  <c r="DS37" i="514"/>
  <c r="DT37" i="514"/>
  <c r="DW37" i="514"/>
  <c r="DX37" i="514"/>
  <c r="DY37" i="514"/>
  <c r="EA37" i="514"/>
  <c r="EB37" i="514"/>
  <c r="EE37" i="514"/>
  <c r="EF37" i="514"/>
  <c r="EG37" i="514"/>
  <c r="EH37" i="514"/>
  <c r="EI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E87" i="514" s="1"/>
  <c r="F67" i="514"/>
  <c r="F87" i="514" s="1"/>
  <c r="K67" i="514"/>
  <c r="L67" i="514"/>
  <c r="M67" i="514"/>
  <c r="M87" i="514" s="1"/>
  <c r="N67" i="514"/>
  <c r="N87" i="514" s="1"/>
  <c r="P67" i="514"/>
  <c r="P87" i="514" s="1"/>
  <c r="Q67" i="514"/>
  <c r="U67" i="514"/>
  <c r="U87" i="514" s="1"/>
  <c r="V67" i="514"/>
  <c r="V87" i="514" s="1"/>
  <c r="C68" i="514"/>
  <c r="C88" i="514" s="1"/>
  <c r="D68" i="514"/>
  <c r="E68" i="514"/>
  <c r="E88" i="514" s="1"/>
  <c r="F68" i="514"/>
  <c r="F88" i="514" s="1"/>
  <c r="H68" i="514"/>
  <c r="I68" i="514"/>
  <c r="K68" i="514"/>
  <c r="L68" i="514"/>
  <c r="L88" i="514" s="1"/>
  <c r="M68" i="514"/>
  <c r="N68" i="514"/>
  <c r="P68" i="514"/>
  <c r="Q68" i="514"/>
  <c r="R68" i="514"/>
  <c r="R88" i="514" s="1"/>
  <c r="T68" i="514"/>
  <c r="U68" i="514"/>
  <c r="U88" i="514" s="1"/>
  <c r="C69" i="514"/>
  <c r="C89" i="514" s="1"/>
  <c r="D69" i="514"/>
  <c r="E69" i="514"/>
  <c r="H69" i="514"/>
  <c r="I69" i="514"/>
  <c r="L69" i="514"/>
  <c r="M69" i="514"/>
  <c r="Q69" i="514"/>
  <c r="R69" i="514"/>
  <c r="T69" i="514"/>
  <c r="V69" i="514"/>
  <c r="C70" i="514"/>
  <c r="F70" i="514" s="1"/>
  <c r="F90" i="514" s="1"/>
  <c r="E70" i="514"/>
  <c r="H70" i="514"/>
  <c r="G70" i="514" s="1"/>
  <c r="G90" i="514" s="1"/>
  <c r="I70" i="514"/>
  <c r="K70" i="514"/>
  <c r="J70" i="514" s="1"/>
  <c r="M70" i="514"/>
  <c r="M90" i="514" s="1"/>
  <c r="N70" i="514"/>
  <c r="R70" i="514"/>
  <c r="S70" i="514"/>
  <c r="S90" i="514" s="1"/>
  <c r="T70" i="514"/>
  <c r="T90" i="514" s="1"/>
  <c r="U70" i="514"/>
  <c r="U90" i="514" s="1"/>
  <c r="V70" i="514"/>
  <c r="V90" i="514" s="1"/>
  <c r="C71" i="514"/>
  <c r="D71" i="514"/>
  <c r="D91" i="514" s="1"/>
  <c r="K71" i="514"/>
  <c r="M71" i="514"/>
  <c r="M91" i="514" s="1"/>
  <c r="N71" i="514"/>
  <c r="P71" i="514"/>
  <c r="U71" i="514"/>
  <c r="U91" i="514" s="1"/>
  <c r="V71" i="514"/>
  <c r="C72" i="514"/>
  <c r="D72" i="514"/>
  <c r="F72" i="514" s="1"/>
  <c r="F92" i="514" s="1"/>
  <c r="E72" i="514"/>
  <c r="H72" i="514"/>
  <c r="I72" i="514"/>
  <c r="I92" i="514" s="1"/>
  <c r="K72" i="514"/>
  <c r="M72" i="514"/>
  <c r="N72" i="514"/>
  <c r="N92" i="514" s="1"/>
  <c r="R72" i="514"/>
  <c r="C73" i="514"/>
  <c r="C93" i="514" s="1"/>
  <c r="D73" i="514"/>
  <c r="J73" i="514"/>
  <c r="L73" i="514"/>
  <c r="N73" i="514"/>
  <c r="N93" i="514" s="1"/>
  <c r="T73" i="514"/>
  <c r="C87" i="514"/>
  <c r="D87" i="514"/>
  <c r="K87" i="514"/>
  <c r="L87" i="514"/>
  <c r="Q87" i="514"/>
  <c r="D88" i="514"/>
  <c r="H88" i="514"/>
  <c r="I88" i="514"/>
  <c r="M88" i="514"/>
  <c r="N88" i="514"/>
  <c r="P88" i="514"/>
  <c r="Q88" i="514"/>
  <c r="D89" i="514"/>
  <c r="E89" i="514"/>
  <c r="I89" i="514"/>
  <c r="L89" i="514"/>
  <c r="M89" i="514"/>
  <c r="Q89" i="514"/>
  <c r="R89" i="514"/>
  <c r="T89" i="514"/>
  <c r="V89" i="514"/>
  <c r="C90" i="514"/>
  <c r="E90" i="514"/>
  <c r="H90" i="514"/>
  <c r="I90" i="514"/>
  <c r="J90" i="514"/>
  <c r="N90" i="514"/>
  <c r="R90" i="514"/>
  <c r="N91" i="514"/>
  <c r="V91" i="514"/>
  <c r="C92" i="514"/>
  <c r="D92" i="514"/>
  <c r="E92" i="514"/>
  <c r="K92" i="514"/>
  <c r="M92" i="514"/>
  <c r="R92" i="514"/>
  <c r="H93" i="514"/>
  <c r="J93" i="514"/>
  <c r="L93" i="514"/>
  <c r="T93" i="514"/>
  <c r="A106" i="514"/>
  <c r="AF30" i="4"/>
  <c r="AL31" i="4"/>
  <c r="R33" i="4"/>
  <c r="AH33" i="4"/>
  <c r="AF40" i="4"/>
  <c r="AL41" i="4"/>
  <c r="R42" i="4"/>
  <c r="AH42" i="4"/>
  <c r="AH49" i="4"/>
  <c r="R28" i="4"/>
  <c r="AD31" i="4"/>
  <c r="AF34" i="4"/>
  <c r="AL35" i="4"/>
  <c r="R36" i="4"/>
  <c r="AH36" i="4"/>
  <c r="AD41" i="4"/>
  <c r="AF43" i="4"/>
  <c r="AL28" i="4"/>
  <c r="R29" i="4"/>
  <c r="AH29" i="4"/>
  <c r="AD34" i="4"/>
  <c r="AF36" i="4"/>
  <c r="R39" i="4"/>
  <c r="AH39" i="4"/>
  <c r="AD43" i="4"/>
  <c r="AF49" i="4"/>
  <c r="AD28" i="4"/>
  <c r="AD29" i="4"/>
  <c r="X31" i="4"/>
  <c r="AF33" i="4"/>
  <c r="R34" i="4"/>
  <c r="AL36" i="4"/>
  <c r="Z40" i="4"/>
  <c r="AL40" i="4"/>
  <c r="AH41" i="4"/>
  <c r="Z49" i="4"/>
  <c r="AF23" i="4"/>
  <c r="AH24" i="4"/>
  <c r="AD30" i="4"/>
  <c r="X33" i="4"/>
  <c r="AF39" i="4"/>
  <c r="R40" i="4"/>
  <c r="Z41" i="4"/>
  <c r="AL42" i="4"/>
  <c r="AH43" i="4"/>
  <c r="AD49" i="4"/>
  <c r="R23" i="4"/>
  <c r="X28" i="4"/>
  <c r="Z30" i="4"/>
  <c r="AL30" i="4"/>
  <c r="AH31" i="4"/>
  <c r="X35" i="4"/>
  <c r="AD42" i="4"/>
  <c r="X49" i="4"/>
  <c r="T30" i="4"/>
  <c r="AH35" i="4"/>
  <c r="AD40" i="4"/>
  <c r="R41" i="4"/>
  <c r="AL43" i="4"/>
  <c r="R24" i="4"/>
  <c r="AF31" i="4"/>
  <c r="AH34" i="4"/>
  <c r="R35" i="4"/>
  <c r="X39" i="4"/>
  <c r="AH40" i="4"/>
  <c r="X41" i="4"/>
  <c r="AF42" i="4"/>
  <c r="AF24" i="4"/>
  <c r="T28" i="4"/>
  <c r="AL29" i="4"/>
  <c r="AL34" i="4"/>
  <c r="AD36" i="4"/>
  <c r="Z43" i="4"/>
  <c r="V28" i="4"/>
  <c r="R31" i="4"/>
  <c r="AD33" i="4"/>
  <c r="T34" i="4"/>
  <c r="Z35" i="4"/>
  <c r="T40" i="4"/>
  <c r="AL49" i="4"/>
  <c r="V35" i="4"/>
  <c r="AL39" i="4"/>
  <c r="AF41" i="4"/>
  <c r="X42" i="4"/>
  <c r="V30" i="4"/>
  <c r="AF35" i="4"/>
  <c r="T36" i="4"/>
  <c r="R30" i="4"/>
  <c r="Z34" i="4"/>
  <c r="AD35" i="4"/>
  <c r="V23" i="4"/>
  <c r="R49" i="4"/>
  <c r="AD23" i="4"/>
  <c r="AH30" i="4"/>
  <c r="Z31" i="4"/>
  <c r="AH23" i="4"/>
  <c r="X29" i="4"/>
  <c r="AL33" i="4"/>
  <c r="Z24" i="4"/>
  <c r="AD24" i="4"/>
  <c r="AF29" i="4"/>
  <c r="AH28" i="4"/>
  <c r="AD39" i="4"/>
  <c r="V42" i="4"/>
  <c r="R43" i="4"/>
  <c r="V39" i="4"/>
  <c r="AF28" i="4"/>
  <c r="W39" i="4" l="1"/>
  <c r="S43" i="4"/>
  <c r="W42" i="4"/>
  <c r="AE39" i="4"/>
  <c r="AI28" i="4"/>
  <c r="AG29" i="4"/>
  <c r="Y29" i="4"/>
  <c r="AA31" i="4"/>
  <c r="AI30" i="4"/>
  <c r="S49" i="4"/>
  <c r="R62" i="4"/>
  <c r="S62" i="4" s="1"/>
  <c r="AE35" i="4"/>
  <c r="AA34" i="4"/>
  <c r="S30" i="4"/>
  <c r="U36" i="4"/>
  <c r="AG35" i="4"/>
  <c r="W30" i="4"/>
  <c r="Y42" i="4"/>
  <c r="AG41" i="4"/>
  <c r="W35" i="4"/>
  <c r="U40" i="4"/>
  <c r="AA35" i="4"/>
  <c r="U34" i="4"/>
  <c r="AE33" i="4"/>
  <c r="S31" i="4"/>
  <c r="W28" i="4"/>
  <c r="AA43" i="4"/>
  <c r="AE36" i="4"/>
  <c r="AG42" i="4"/>
  <c r="Y41" i="4"/>
  <c r="AI40" i="4"/>
  <c r="Y39" i="4"/>
  <c r="S35" i="4"/>
  <c r="AI34" i="4"/>
  <c r="AG31" i="4"/>
  <c r="S41" i="4"/>
  <c r="AE40" i="4"/>
  <c r="AI35" i="4"/>
  <c r="U30" i="4"/>
  <c r="AE42" i="4"/>
  <c r="Y35" i="4"/>
  <c r="AI31" i="4"/>
  <c r="AA30" i="4"/>
  <c r="AD60" i="4"/>
  <c r="AD61" i="4"/>
  <c r="AD62" i="4"/>
  <c r="AD63" i="4"/>
  <c r="AI43" i="4"/>
  <c r="AA41" i="4"/>
  <c r="S40" i="4"/>
  <c r="AG39" i="4"/>
  <c r="Y33" i="4"/>
  <c r="AE30" i="4"/>
  <c r="Z60" i="4"/>
  <c r="Z62" i="4"/>
  <c r="AI41" i="4"/>
  <c r="AA40" i="4"/>
  <c r="S34" i="4"/>
  <c r="AG33" i="4"/>
  <c r="Y31" i="4"/>
  <c r="AE29" i="4"/>
  <c r="AE43" i="4"/>
  <c r="AI39" i="4"/>
  <c r="S39" i="4"/>
  <c r="AG36" i="4"/>
  <c r="AE34" i="4"/>
  <c r="AI29" i="4"/>
  <c r="S29" i="4"/>
  <c r="AG43" i="4"/>
  <c r="AE41" i="4"/>
  <c r="AI36" i="4"/>
  <c r="S36" i="4"/>
  <c r="AG34" i="4"/>
  <c r="AE31" i="4"/>
  <c r="S28" i="4"/>
  <c r="AI49" i="4"/>
  <c r="AH60" i="4"/>
  <c r="AI60" i="4" s="1"/>
  <c r="AI42" i="4"/>
  <c r="S42" i="4"/>
  <c r="AG40" i="4"/>
  <c r="AI33" i="4"/>
  <c r="S33" i="4"/>
  <c r="AG30" i="4"/>
  <c r="AB32" i="514"/>
  <c r="AB71" i="514"/>
  <c r="AB91" i="514" s="1"/>
  <c r="AG2" i="5"/>
  <c r="AF2" i="5"/>
  <c r="AH2" i="5" s="1"/>
  <c r="AI2" i="5" s="1"/>
  <c r="O71" i="514"/>
  <c r="O91" i="514" s="1"/>
  <c r="P91" i="514"/>
  <c r="T88" i="514"/>
  <c r="Z15" i="514"/>
  <c r="AB72" i="514"/>
  <c r="AB92" i="514" s="1"/>
  <c r="AB33" i="514"/>
  <c r="Y11" i="514"/>
  <c r="Z18" i="514"/>
  <c r="Z37" i="514" s="1"/>
  <c r="X18" i="514"/>
  <c r="X37" i="514" s="1"/>
  <c r="V34" i="514"/>
  <c r="V73" i="514"/>
  <c r="V93" i="514" s="1"/>
  <c r="AA13" i="514"/>
  <c r="Y13" i="514"/>
  <c r="R13" i="514"/>
  <c r="AO32" i="514"/>
  <c r="H13" i="514"/>
  <c r="AG32" i="514"/>
  <c r="P89" i="514"/>
  <c r="O69" i="514"/>
  <c r="O89" i="514" s="1"/>
  <c r="Z70" i="514"/>
  <c r="Z90" i="514" s="1"/>
  <c r="Z31" i="514"/>
  <c r="AG3" i="5"/>
  <c r="AF3" i="5"/>
  <c r="AH3" i="5" s="1"/>
  <c r="Q72" i="514"/>
  <c r="Q92" i="514" s="1"/>
  <c r="J71" i="514"/>
  <c r="J91" i="514" s="1"/>
  <c r="P37" i="514"/>
  <c r="W10" i="514"/>
  <c r="AC15" i="514"/>
  <c r="E34" i="514"/>
  <c r="F15" i="514"/>
  <c r="F34" i="514" s="1"/>
  <c r="E73" i="514"/>
  <c r="E93" i="514" s="1"/>
  <c r="AM33" i="514"/>
  <c r="P14" i="514"/>
  <c r="G72" i="514"/>
  <c r="G92" i="514" s="1"/>
  <c r="H92" i="514"/>
  <c r="Y34" i="514"/>
  <c r="Y73" i="514"/>
  <c r="Y93" i="514" s="1"/>
  <c r="C91" i="514"/>
  <c r="O67" i="514"/>
  <c r="O87" i="514" s="1"/>
  <c r="X9" i="514"/>
  <c r="F73" i="514"/>
  <c r="F93" i="514" s="1"/>
  <c r="D93" i="514"/>
  <c r="K88" i="514"/>
  <c r="J68" i="514"/>
  <c r="J88" i="514" s="1"/>
  <c r="AB70" i="514"/>
  <c r="AB90" i="514" s="1"/>
  <c r="AB31" i="514"/>
  <c r="S10" i="514"/>
  <c r="S29" i="514" s="1"/>
  <c r="V68" i="514"/>
  <c r="V88" i="514" s="1"/>
  <c r="L29" i="514"/>
  <c r="J10" i="514"/>
  <c r="J29" i="514" s="1"/>
  <c r="W15" i="514"/>
  <c r="X14" i="514"/>
  <c r="Z9" i="514"/>
  <c r="AF60" i="4"/>
  <c r="S28" i="514"/>
  <c r="AB15" i="514"/>
  <c r="Z14" i="514"/>
  <c r="K91" i="514"/>
  <c r="R73" i="514"/>
  <c r="R93" i="514" s="1"/>
  <c r="E71" i="514"/>
  <c r="E91" i="514" s="1"/>
  <c r="F69" i="514"/>
  <c r="F89" i="514" s="1"/>
  <c r="AB18" i="514"/>
  <c r="AB37" i="514" s="1"/>
  <c r="W18" i="514"/>
  <c r="W37" i="514" s="1"/>
  <c r="AI34" i="514"/>
  <c r="U34" i="514"/>
  <c r="K34" i="514"/>
  <c r="Z11" i="514"/>
  <c r="Z10" i="514"/>
  <c r="X10" i="514"/>
  <c r="AP28" i="514"/>
  <c r="T13" i="514"/>
  <c r="AP32" i="514"/>
  <c r="I13" i="514"/>
  <c r="AH32" i="514"/>
  <c r="N11" i="514"/>
  <c r="AL30" i="514"/>
  <c r="F11" i="514"/>
  <c r="F30" i="514" s="1"/>
  <c r="AA14" i="514"/>
  <c r="Y12" i="514"/>
  <c r="Q34" i="514"/>
  <c r="Q73" i="514"/>
  <c r="X13" i="514"/>
  <c r="G18" i="514"/>
  <c r="G37" i="514" s="1"/>
  <c r="T72" i="514"/>
  <c r="Q70" i="514"/>
  <c r="Q90" i="514" s="1"/>
  <c r="Q31" i="514"/>
  <c r="U11" i="514"/>
  <c r="AQ30" i="514"/>
  <c r="AI30" i="514"/>
  <c r="AC11" i="514" s="1"/>
  <c r="K11" i="514"/>
  <c r="Y9" i="514"/>
  <c r="P70" i="514"/>
  <c r="G68" i="514"/>
  <c r="G88" i="514" s="1"/>
  <c r="AA18" i="514"/>
  <c r="AA37" i="514" s="1"/>
  <c r="AA10" i="514"/>
  <c r="I28" i="514"/>
  <c r="I34" i="514"/>
  <c r="I73" i="514"/>
  <c r="I93" i="514" s="1"/>
  <c r="O15" i="514"/>
  <c r="O34" i="514" s="1"/>
  <c r="V14" i="514"/>
  <c r="AH63" i="4" s="1"/>
  <c r="AI63" i="4" s="1"/>
  <c r="AR33" i="514"/>
  <c r="L14" i="514"/>
  <c r="AJ33" i="514"/>
  <c r="W14" i="514" s="1"/>
  <c r="R63" i="4"/>
  <c r="S63" i="4" s="1"/>
  <c r="AC12" i="514"/>
  <c r="AA11" i="514"/>
  <c r="T28" i="514"/>
  <c r="I18" i="514"/>
  <c r="I37" i="514" s="1"/>
  <c r="O68" i="514"/>
  <c r="O88" i="514" s="1"/>
  <c r="J67" i="514"/>
  <c r="J87" i="514" s="1"/>
  <c r="H37" i="514"/>
  <c r="Q32" i="514"/>
  <c r="P31" i="514"/>
  <c r="R28" i="514"/>
  <c r="J15" i="514"/>
  <c r="J34" i="514" s="1"/>
  <c r="O61" i="4"/>
  <c r="Q61" i="4" s="1"/>
  <c r="O11" i="514"/>
  <c r="O30" i="514" s="1"/>
  <c r="P30" i="514"/>
  <c r="K90" i="514"/>
  <c r="S73" i="514"/>
  <c r="S93" i="514" s="1"/>
  <c r="H89" i="514"/>
  <c r="G69" i="514"/>
  <c r="G89" i="514" s="1"/>
  <c r="T67" i="514"/>
  <c r="T37" i="514"/>
  <c r="AA15" i="514"/>
  <c r="X15" i="514"/>
  <c r="Y14" i="514"/>
  <c r="X12" i="514"/>
  <c r="AH28" i="514"/>
  <c r="M18" i="514"/>
  <c r="M37" i="514" s="1"/>
  <c r="AK37" i="514"/>
  <c r="G15" i="514"/>
  <c r="G34" i="514" s="1"/>
  <c r="O13" i="514"/>
  <c r="O32" i="514" s="1"/>
  <c r="S11" i="514"/>
  <c r="AC18" i="514"/>
  <c r="AC37" i="514" s="1"/>
  <c r="AC13" i="514"/>
  <c r="O9" i="514"/>
  <c r="O28" i="514" s="1"/>
  <c r="O62" i="4"/>
  <c r="Q62" i="4" s="1"/>
  <c r="Z13" i="514"/>
  <c r="AB10" i="514"/>
  <c r="Y10" i="514"/>
  <c r="J18" i="514"/>
  <c r="J37" i="514" s="1"/>
  <c r="M15" i="514"/>
  <c r="O10" i="514"/>
  <c r="O29" i="514" s="1"/>
  <c r="C37" i="514"/>
  <c r="AB11" i="514"/>
  <c r="X11" i="514"/>
  <c r="S15" i="514"/>
  <c r="S34" i="514" s="1"/>
  <c r="J13" i="514"/>
  <c r="J32" i="514" s="1"/>
  <c r="F12" i="514"/>
  <c r="F31" i="514" s="1"/>
  <c r="G11" i="514"/>
  <c r="G30" i="514" s="1"/>
  <c r="H30" i="514"/>
  <c r="AB9" i="514"/>
  <c r="AA9" i="514"/>
  <c r="AG28" i="514"/>
  <c r="H9" i="514"/>
  <c r="B4" i="5"/>
  <c r="B2" i="5"/>
  <c r="B7" i="5"/>
  <c r="B3" i="5"/>
  <c r="B6" i="5"/>
  <c r="AA12" i="514"/>
  <c r="W12" i="514"/>
  <c r="G10" i="514"/>
  <c r="G29" i="514" s="1"/>
  <c r="R61" i="4"/>
  <c r="S61" i="4" s="1"/>
  <c r="R60" i="4"/>
  <c r="S60" i="4" s="1"/>
  <c r="AC10" i="514"/>
  <c r="F10" i="514"/>
  <c r="F29" i="514" s="1"/>
  <c r="AC9" i="514"/>
  <c r="L29" i="4"/>
  <c r="M29" i="4" s="1"/>
  <c r="N29" i="4" s="1"/>
  <c r="K11" i="6"/>
  <c r="P26" i="4"/>
  <c r="AB23" i="4"/>
  <c r="AB49" i="4"/>
  <c r="V43" i="4"/>
  <c r="T49" i="4"/>
  <c r="X24" i="4"/>
  <c r="Z23" i="4"/>
  <c r="AB40" i="4"/>
  <c r="P23" i="4"/>
  <c r="Z42" i="4"/>
  <c r="V41" i="4"/>
  <c r="X30" i="4"/>
  <c r="Z39" i="4"/>
  <c r="AB35" i="4"/>
  <c r="X40" i="4"/>
  <c r="AB29" i="4"/>
  <c r="AB30" i="4"/>
  <c r="V29" i="4"/>
  <c r="T23" i="4"/>
  <c r="X34" i="4"/>
  <c r="Z33" i="4"/>
  <c r="AB39" i="4"/>
  <c r="V36" i="4"/>
  <c r="T35" i="4"/>
  <c r="T42" i="4"/>
  <c r="AJ30" i="4"/>
  <c r="AJ43" i="4"/>
  <c r="AJ34" i="4"/>
  <c r="AJ33" i="4"/>
  <c r="AJ42" i="4"/>
  <c r="AJ49" i="4"/>
  <c r="G23" i="4"/>
  <c r="AJ28" i="4"/>
  <c r="AJ40" i="4"/>
  <c r="AJ36" i="4"/>
  <c r="AJ41" i="4"/>
  <c r="AJ31" i="4"/>
  <c r="AJ39" i="4"/>
  <c r="AJ29" i="4"/>
  <c r="AJ35" i="4"/>
  <c r="X43" i="4"/>
  <c r="P28" i="4"/>
  <c r="Z29" i="4"/>
  <c r="AB34" i="4"/>
  <c r="V34" i="4"/>
  <c r="T41" i="4"/>
  <c r="AB31" i="4"/>
  <c r="AB33" i="4"/>
  <c r="P34" i="4"/>
  <c r="V24" i="4"/>
  <c r="V40" i="4"/>
  <c r="T29" i="4"/>
  <c r="T43" i="4"/>
  <c r="V33" i="4"/>
  <c r="X23" i="4"/>
  <c r="Z36" i="4"/>
  <c r="AB41" i="4"/>
  <c r="AB42" i="4"/>
  <c r="P43" i="4"/>
  <c r="V49" i="4"/>
  <c r="T39" i="4"/>
  <c r="T33" i="4"/>
  <c r="X36" i="4"/>
  <c r="Z28" i="4"/>
  <c r="AB24" i="4"/>
  <c r="AB36" i="4"/>
  <c r="V31" i="4"/>
  <c r="T24" i="4"/>
  <c r="AB28" i="4"/>
  <c r="AB43" i="4"/>
  <c r="P36" i="4"/>
  <c r="T31" i="4"/>
  <c r="P29" i="4"/>
  <c r="P24" i="4"/>
  <c r="P31" i="4"/>
  <c r="P41" i="4"/>
  <c r="P39" i="4"/>
  <c r="P33" i="4"/>
  <c r="P40" i="4"/>
  <c r="P42" i="4"/>
  <c r="P30" i="4"/>
  <c r="P35" i="4"/>
  <c r="Q35" i="4" l="1"/>
  <c r="Q30" i="4"/>
  <c r="Q42" i="4"/>
  <c r="Q40" i="4"/>
  <c r="Q33" i="4"/>
  <c r="Q39" i="4"/>
  <c r="Q41" i="4"/>
  <c r="Q31" i="4"/>
  <c r="Q29" i="4"/>
  <c r="U31" i="4"/>
  <c r="Q36" i="4"/>
  <c r="AC43" i="4"/>
  <c r="AC28" i="4"/>
  <c r="W31" i="4"/>
  <c r="AC36" i="4"/>
  <c r="Z61" i="4"/>
  <c r="Y36" i="4"/>
  <c r="U33" i="4"/>
  <c r="U39" i="4"/>
  <c r="V62" i="4"/>
  <c r="W62" i="4" s="1"/>
  <c r="W49" i="4"/>
  <c r="V61" i="4"/>
  <c r="W61" i="4" s="1"/>
  <c r="V63" i="4"/>
  <c r="W63" i="4" s="1"/>
  <c r="V60" i="4"/>
  <c r="W60" i="4" s="1"/>
  <c r="Q43" i="4"/>
  <c r="AC42" i="4"/>
  <c r="AC41" i="4"/>
  <c r="AA36" i="4"/>
  <c r="W33" i="4"/>
  <c r="U43" i="4"/>
  <c r="U29" i="4"/>
  <c r="W40" i="4"/>
  <c r="Q34" i="4"/>
  <c r="AC33" i="4"/>
  <c r="AC31" i="4"/>
  <c r="U41" i="4"/>
  <c r="W34" i="4"/>
  <c r="AC34" i="4"/>
  <c r="AA29" i="4"/>
  <c r="Q28" i="4"/>
  <c r="Y43" i="4"/>
  <c r="U42" i="4"/>
  <c r="U35" i="4"/>
  <c r="W36" i="4"/>
  <c r="AC39" i="4"/>
  <c r="AA33" i="4"/>
  <c r="Y34" i="4"/>
  <c r="X63" i="4"/>
  <c r="W29" i="4"/>
  <c r="AC30" i="4"/>
  <c r="AC29" i="4"/>
  <c r="Y40" i="4"/>
  <c r="AC35" i="4"/>
  <c r="AA39" i="4"/>
  <c r="Y30" i="4"/>
  <c r="X60" i="4"/>
  <c r="W41" i="4"/>
  <c r="AA42" i="4"/>
  <c r="AC40" i="4"/>
  <c r="W43" i="4"/>
  <c r="AB63" i="4"/>
  <c r="AC63" i="4" s="1"/>
  <c r="AB62" i="4"/>
  <c r="AC62" i="4" s="1"/>
  <c r="AB60" i="4"/>
  <c r="AC60" i="4" s="1"/>
  <c r="AC49" i="4"/>
  <c r="AB61" i="4"/>
  <c r="AC61" i="4" s="1"/>
  <c r="AC69" i="514"/>
  <c r="AC89" i="514" s="1"/>
  <c r="AC30" i="514"/>
  <c r="AA67" i="514"/>
  <c r="AA87" i="514" s="1"/>
  <c r="AA28" i="514"/>
  <c r="Y71" i="514"/>
  <c r="Y91" i="514" s="1"/>
  <c r="Y32" i="514"/>
  <c r="AB69" i="514"/>
  <c r="AB89" i="514" s="1"/>
  <c r="AB30" i="514"/>
  <c r="X32" i="514"/>
  <c r="X71" i="514"/>
  <c r="X91" i="514" s="1"/>
  <c r="N30" i="514"/>
  <c r="N69" i="514"/>
  <c r="N89" i="514" s="1"/>
  <c r="W34" i="514"/>
  <c r="W73" i="514"/>
  <c r="W93" i="514" s="1"/>
  <c r="Y33" i="514"/>
  <c r="Y72" i="514"/>
  <c r="Y92" i="514" s="1"/>
  <c r="AA29" i="514"/>
  <c r="AA68" i="514"/>
  <c r="AA88" i="514" s="1"/>
  <c r="Q93" i="514"/>
  <c r="O73" i="514"/>
  <c r="O93" i="514" s="1"/>
  <c r="W29" i="514"/>
  <c r="W68" i="514"/>
  <c r="W88" i="514" s="1"/>
  <c r="Z34" i="514"/>
  <c r="Z73" i="514"/>
  <c r="Z93" i="514" s="1"/>
  <c r="Z32" i="514"/>
  <c r="Z71" i="514"/>
  <c r="Z91" i="514" s="1"/>
  <c r="AF61" i="4"/>
  <c r="S30" i="514"/>
  <c r="X73" i="514"/>
  <c r="X93" i="514" s="1"/>
  <c r="X34" i="514"/>
  <c r="L72" i="514"/>
  <c r="L33" i="514"/>
  <c r="W11" i="514"/>
  <c r="U69" i="514"/>
  <c r="U30" i="514"/>
  <c r="I71" i="514"/>
  <c r="I91" i="514" s="1"/>
  <c r="I32" i="514"/>
  <c r="Z33" i="514"/>
  <c r="Z72" i="514"/>
  <c r="Z92" i="514" s="1"/>
  <c r="AC14" i="514"/>
  <c r="AA73" i="514"/>
  <c r="AA93" i="514" s="1"/>
  <c r="AA34" i="514"/>
  <c r="Y70" i="514"/>
  <c r="Y90" i="514" s="1"/>
  <c r="Y31" i="514"/>
  <c r="AB34" i="514"/>
  <c r="AB73" i="514"/>
  <c r="AB93" i="514" s="1"/>
  <c r="X67" i="514"/>
  <c r="X87" i="514" s="1"/>
  <c r="X28" i="514"/>
  <c r="P33" i="514"/>
  <c r="O14" i="514"/>
  <c r="O33" i="514" s="1"/>
  <c r="P72" i="514"/>
  <c r="W13" i="514"/>
  <c r="G73" i="514"/>
  <c r="G93" i="514" s="1"/>
  <c r="S68" i="514"/>
  <c r="S88" i="514" s="1"/>
  <c r="AH61" i="4"/>
  <c r="AI61" i="4" s="1"/>
  <c r="AC67" i="514"/>
  <c r="AC87" i="514" s="1"/>
  <c r="AC28" i="514"/>
  <c r="AA31" i="514"/>
  <c r="AA70" i="514"/>
  <c r="AA90" i="514" s="1"/>
  <c r="X30" i="514"/>
  <c r="X69" i="514"/>
  <c r="X89" i="514" s="1"/>
  <c r="J11" i="514"/>
  <c r="J30" i="514" s="1"/>
  <c r="K69" i="514"/>
  <c r="K30" i="514"/>
  <c r="Z68" i="514"/>
  <c r="Z88" i="514" s="1"/>
  <c r="Z29" i="514"/>
  <c r="X33" i="514"/>
  <c r="X72" i="514"/>
  <c r="X92" i="514" s="1"/>
  <c r="AC29" i="514"/>
  <c r="AC68" i="514"/>
  <c r="AC88" i="514" s="1"/>
  <c r="AC71" i="514"/>
  <c r="AC91" i="514" s="1"/>
  <c r="AC32" i="514"/>
  <c r="Z30" i="514"/>
  <c r="Z69" i="514"/>
  <c r="Z89" i="514" s="1"/>
  <c r="AB29" i="514"/>
  <c r="AB68" i="514"/>
  <c r="AB88" i="514" s="1"/>
  <c r="W72" i="514"/>
  <c r="W92" i="514" s="1"/>
  <c r="W33" i="514"/>
  <c r="T71" i="514"/>
  <c r="S13" i="514"/>
  <c r="T32" i="514"/>
  <c r="G9" i="514"/>
  <c r="G28" i="514" s="1"/>
  <c r="H28" i="514"/>
  <c r="H67" i="514"/>
  <c r="J14" i="514"/>
  <c r="J33" i="514" s="1"/>
  <c r="S67" i="514"/>
  <c r="S87" i="514" s="1"/>
  <c r="T87" i="514"/>
  <c r="O70" i="514"/>
  <c r="O90" i="514" s="1"/>
  <c r="P90" i="514"/>
  <c r="S72" i="514"/>
  <c r="S92" i="514" s="1"/>
  <c r="T92" i="514"/>
  <c r="AH62" i="4"/>
  <c r="AI62" i="4" s="1"/>
  <c r="Z63" i="4"/>
  <c r="X61" i="4"/>
  <c r="AC31" i="514"/>
  <c r="AC70" i="514"/>
  <c r="AC90" i="514" s="1"/>
  <c r="AB28" i="514"/>
  <c r="AB67" i="514"/>
  <c r="AB87" i="514" s="1"/>
  <c r="Y29" i="514"/>
  <c r="Y68" i="514"/>
  <c r="Y88" i="514" s="1"/>
  <c r="X31" i="514"/>
  <c r="X70" i="514"/>
  <c r="X90" i="514" s="1"/>
  <c r="AC34" i="514"/>
  <c r="AC73" i="514"/>
  <c r="AC93" i="514" s="1"/>
  <c r="AA32" i="514"/>
  <c r="AA71" i="514"/>
  <c r="AA91" i="514" s="1"/>
  <c r="V72" i="514"/>
  <c r="V92" i="514" s="1"/>
  <c r="V33" i="514"/>
  <c r="AA72" i="514"/>
  <c r="AA92" i="514" s="1"/>
  <c r="AA33" i="514"/>
  <c r="G13" i="514"/>
  <c r="G32" i="514" s="1"/>
  <c r="H32" i="514"/>
  <c r="H71" i="514"/>
  <c r="X62" i="4"/>
  <c r="W31" i="514"/>
  <c r="W70" i="514"/>
  <c r="W90" i="514" s="1"/>
  <c r="W9" i="514"/>
  <c r="M34" i="514"/>
  <c r="M73" i="514"/>
  <c r="M93" i="514" s="1"/>
  <c r="AA30" i="514"/>
  <c r="AA69" i="514"/>
  <c r="AA89" i="514" s="1"/>
  <c r="Y28" i="514"/>
  <c r="Y67" i="514"/>
  <c r="Y87" i="514" s="1"/>
  <c r="S14" i="514"/>
  <c r="X68" i="514"/>
  <c r="X88" i="514" s="1"/>
  <c r="X29" i="514"/>
  <c r="Z67" i="514"/>
  <c r="Z87" i="514" s="1"/>
  <c r="Z28" i="514"/>
  <c r="F71" i="514"/>
  <c r="F91" i="514" s="1"/>
  <c r="R32" i="514"/>
  <c r="R71" i="514"/>
  <c r="R91" i="514" s="1"/>
  <c r="Y30" i="514"/>
  <c r="Y69" i="514"/>
  <c r="Y89" i="514" s="1"/>
  <c r="L92" i="514" l="1"/>
  <c r="J72" i="514"/>
  <c r="J92" i="514" s="1"/>
  <c r="AF63" i="4"/>
  <c r="S33" i="514"/>
  <c r="H87" i="514"/>
  <c r="G67" i="514"/>
  <c r="G87" i="514" s="1"/>
  <c r="W32" i="514"/>
  <c r="W71" i="514"/>
  <c r="W91" i="514" s="1"/>
  <c r="O72" i="514"/>
  <c r="O92" i="514" s="1"/>
  <c r="P92" i="514"/>
  <c r="S71" i="514"/>
  <c r="S91" i="514" s="1"/>
  <c r="T91" i="514"/>
  <c r="K89" i="514"/>
  <c r="J69" i="514"/>
  <c r="J89" i="514" s="1"/>
  <c r="S69" i="514"/>
  <c r="S89" i="514" s="1"/>
  <c r="U89" i="514"/>
  <c r="G71" i="514"/>
  <c r="G91" i="514" s="1"/>
  <c r="H91" i="514"/>
  <c r="W30" i="514"/>
  <c r="W69" i="514"/>
  <c r="W89" i="514" s="1"/>
  <c r="W67" i="514"/>
  <c r="W87" i="514" s="1"/>
  <c r="W28" i="514"/>
  <c r="AF62" i="4"/>
  <c r="S32" i="514"/>
  <c r="AC72" i="514"/>
  <c r="AC92" i="514" s="1"/>
  <c r="AC33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<sst xmlns="http://schemas.openxmlformats.org/spreadsheetml/2006/main" count="429" uniqueCount="178">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</sst>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0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37166</v>
          </cell>
        </row>
      </sheetData>
      <sheetData sheetId="3" refreshError="1"/>
      <sheetData sheetId="4" refreshError="1"/>
      <sheetData sheetId="5">
        <row r="9">
          <cell r="AC9">
            <v>23.495999999999999</v>
          </cell>
        </row>
        <row r="10">
          <cell r="AC10">
            <v>25.02</v>
          </cell>
        </row>
        <row r="11">
          <cell r="AC11">
            <v>25.034800000000001</v>
          </cell>
        </row>
        <row r="12">
          <cell r="AC12">
            <v>27.93180004577637</v>
          </cell>
        </row>
        <row r="13">
          <cell r="AC13">
            <v>24.744800000000001</v>
          </cell>
        </row>
        <row r="14">
          <cell r="AC14">
            <v>24.632000000000012</v>
          </cell>
        </row>
        <row r="15">
          <cell r="AC15">
            <v>25.632000000000012</v>
          </cell>
        </row>
        <row r="18">
          <cell r="AC18">
            <v>29.6</v>
          </cell>
        </row>
      </sheetData>
      <sheetData sheetId="6" refreshError="1"/>
      <sheetData sheetId="7" refreshError="1"/>
      <sheetData sheetId="8" refreshError="1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2.2680000000000002</v>
          </cell>
        </row>
        <row r="18">
          <cell r="B18">
            <v>2.66</v>
          </cell>
        </row>
        <row r="19">
          <cell r="B19">
            <v>2.8780000000000001</v>
          </cell>
        </row>
        <row r="20">
          <cell r="B20">
            <v>2.8760000000000003</v>
          </cell>
        </row>
        <row r="21">
          <cell r="B21">
            <v>2.8370000000000002</v>
          </cell>
        </row>
        <row r="22">
          <cell r="B22">
            <v>2.754</v>
          </cell>
        </row>
        <row r="23">
          <cell r="B23">
            <v>2.782</v>
          </cell>
        </row>
        <row r="24">
          <cell r="B24">
            <v>2.83</v>
          </cell>
        </row>
        <row r="25">
          <cell r="B25">
            <v>2.875</v>
          </cell>
        </row>
        <row r="26">
          <cell r="B26">
            <v>2.9119999999999999</v>
          </cell>
        </row>
        <row r="27">
          <cell r="B27">
            <v>2.911</v>
          </cell>
        </row>
        <row r="28">
          <cell r="B28">
            <v>2.9359999999999999</v>
          </cell>
        </row>
        <row r="29">
          <cell r="B29">
            <v>3.1260000000000003</v>
          </cell>
        </row>
        <row r="30">
          <cell r="B30">
            <v>3.3360000000000003</v>
          </cell>
        </row>
        <row r="31">
          <cell r="B31">
            <v>3.456</v>
          </cell>
        </row>
        <row r="32">
          <cell r="B32">
            <v>3.3610000000000002</v>
          </cell>
        </row>
        <row r="33">
          <cell r="B33">
            <v>3.2470000000000003</v>
          </cell>
        </row>
        <row r="34">
          <cell r="B34">
            <v>3.109</v>
          </cell>
        </row>
        <row r="35">
          <cell r="B35">
            <v>3.1220000000000003</v>
          </cell>
        </row>
        <row r="36">
          <cell r="B36">
            <v>3.153</v>
          </cell>
        </row>
        <row r="37">
          <cell r="B37">
            <v>3.1790000000000003</v>
          </cell>
        </row>
        <row r="38">
          <cell r="B38">
            <v>3.2010000000000001</v>
          </cell>
        </row>
        <row r="39">
          <cell r="B39">
            <v>3.206</v>
          </cell>
        </row>
        <row r="40">
          <cell r="B40">
            <v>3.2160000000000002</v>
          </cell>
        </row>
        <row r="41">
          <cell r="B41">
            <v>3.3860000000000001</v>
          </cell>
        </row>
        <row r="42">
          <cell r="B42">
            <v>3.5570000000000004</v>
          </cell>
        </row>
        <row r="43">
          <cell r="B43">
            <v>3.6160000000000001</v>
          </cell>
        </row>
        <row r="44">
          <cell r="B44">
            <v>3.5020000000000002</v>
          </cell>
        </row>
        <row r="45">
          <cell r="B45">
            <v>3.37</v>
          </cell>
        </row>
        <row r="46">
          <cell r="B46">
            <v>3.2</v>
          </cell>
        </row>
        <row r="47">
          <cell r="B47">
            <v>3.1949999999999998</v>
          </cell>
        </row>
        <row r="48">
          <cell r="B48">
            <v>3.2270000000000003</v>
          </cell>
        </row>
        <row r="49">
          <cell r="B49">
            <v>3.274</v>
          </cell>
        </row>
        <row r="50">
          <cell r="B50">
            <v>3.306</v>
          </cell>
        </row>
        <row r="51">
          <cell r="B51">
            <v>3.3170000000000002</v>
          </cell>
        </row>
        <row r="52">
          <cell r="B52">
            <v>3.327</v>
          </cell>
        </row>
        <row r="53">
          <cell r="B53">
            <v>3.4810000000000003</v>
          </cell>
        </row>
        <row r="54">
          <cell r="B54">
            <v>3.6470000000000002</v>
          </cell>
        </row>
        <row r="55">
          <cell r="B55">
            <v>3.7110000000000003</v>
          </cell>
        </row>
        <row r="56">
          <cell r="B56">
            <v>3.597</v>
          </cell>
        </row>
        <row r="57">
          <cell r="B57">
            <v>3.4649999999999999</v>
          </cell>
        </row>
        <row r="58">
          <cell r="B58">
            <v>3.2949999999999999</v>
          </cell>
        </row>
        <row r="59">
          <cell r="B59">
            <v>3.29</v>
          </cell>
        </row>
        <row r="60">
          <cell r="B60">
            <v>3.3220000000000001</v>
          </cell>
        </row>
        <row r="61">
          <cell r="B61">
            <v>3.3690000000000002</v>
          </cell>
        </row>
        <row r="62">
          <cell r="B62">
            <v>3.4010000000000002</v>
          </cell>
        </row>
        <row r="63">
          <cell r="B63">
            <v>3.4120000000000004</v>
          </cell>
        </row>
        <row r="64">
          <cell r="B64">
            <v>3.4220000000000002</v>
          </cell>
        </row>
        <row r="65">
          <cell r="B65">
            <v>3.5760000000000001</v>
          </cell>
        </row>
        <row r="66">
          <cell r="B66">
            <v>3.742</v>
          </cell>
        </row>
        <row r="67">
          <cell r="B67">
            <v>3.8085</v>
          </cell>
        </row>
        <row r="68">
          <cell r="B68">
            <v>3.6945000000000001</v>
          </cell>
        </row>
        <row r="69">
          <cell r="B69">
            <v>3.5625</v>
          </cell>
        </row>
        <row r="70">
          <cell r="B70">
            <v>3.3925000000000001</v>
          </cell>
        </row>
        <row r="71">
          <cell r="B71">
            <v>3.3875000000000002</v>
          </cell>
        </row>
        <row r="72">
          <cell r="B72">
            <v>3.4195000000000002</v>
          </cell>
        </row>
        <row r="73">
          <cell r="B73">
            <v>3.4665000000000004</v>
          </cell>
        </row>
        <row r="74">
          <cell r="B74">
            <v>3.4985000000000004</v>
          </cell>
        </row>
        <row r="75">
          <cell r="B75">
            <v>3.5095000000000001</v>
          </cell>
        </row>
        <row r="76">
          <cell r="B76">
            <v>3.5195000000000003</v>
          </cell>
        </row>
        <row r="77">
          <cell r="B77">
            <v>3.6735000000000002</v>
          </cell>
        </row>
        <row r="78">
          <cell r="B78">
            <v>3.8395000000000001</v>
          </cell>
        </row>
        <row r="79">
          <cell r="B79">
            <v>3.9085000000000001</v>
          </cell>
        </row>
        <row r="80">
          <cell r="B80">
            <v>3.7945000000000002</v>
          </cell>
        </row>
        <row r="81">
          <cell r="B81">
            <v>3.6625000000000001</v>
          </cell>
        </row>
        <row r="82">
          <cell r="B82">
            <v>3.4925000000000002</v>
          </cell>
        </row>
        <row r="83">
          <cell r="B83">
            <v>3.4874999999999998</v>
          </cell>
        </row>
        <row r="84">
          <cell r="B84">
            <v>3.5195000000000003</v>
          </cell>
        </row>
        <row r="85">
          <cell r="B85">
            <v>3.5665</v>
          </cell>
        </row>
        <row r="86">
          <cell r="B86">
            <v>3.5985</v>
          </cell>
        </row>
        <row r="87">
          <cell r="B87">
            <v>3.6095000000000002</v>
          </cell>
        </row>
        <row r="88">
          <cell r="B88">
            <v>3.6195000000000004</v>
          </cell>
        </row>
        <row r="89">
          <cell r="B89">
            <v>3.7735000000000003</v>
          </cell>
        </row>
        <row r="90">
          <cell r="B90">
            <v>3.9395000000000002</v>
          </cell>
        </row>
        <row r="91">
          <cell r="B91">
            <v>4.0110000000000001</v>
          </cell>
        </row>
        <row r="92">
          <cell r="B92">
            <v>3.8970000000000002</v>
          </cell>
        </row>
        <row r="93">
          <cell r="B93">
            <v>3.7650000000000001</v>
          </cell>
        </row>
        <row r="94">
          <cell r="B94">
            <v>3.5950000000000002</v>
          </cell>
        </row>
        <row r="95">
          <cell r="B95">
            <v>3.59</v>
          </cell>
        </row>
        <row r="96">
          <cell r="B96">
            <v>3.6220000000000003</v>
          </cell>
        </row>
        <row r="97">
          <cell r="B97">
            <v>3.669</v>
          </cell>
        </row>
        <row r="98">
          <cell r="B98">
            <v>3.7010000000000001</v>
          </cell>
        </row>
        <row r="99">
          <cell r="B99">
            <v>3.7120000000000002</v>
          </cell>
        </row>
        <row r="100">
          <cell r="B100">
            <v>3.722</v>
          </cell>
        </row>
        <row r="101">
          <cell r="B101">
            <v>3.8760000000000003</v>
          </cell>
        </row>
        <row r="102">
          <cell r="B102">
            <v>4.0419999999999998</v>
          </cell>
        </row>
        <row r="103">
          <cell r="B103">
            <v>4.1160000000000005</v>
          </cell>
        </row>
        <row r="104">
          <cell r="B104">
            <v>4.0019999999999998</v>
          </cell>
        </row>
        <row r="105">
          <cell r="B105">
            <v>3.87</v>
          </cell>
        </row>
        <row r="106">
          <cell r="B106">
            <v>3.7</v>
          </cell>
        </row>
        <row r="107">
          <cell r="B107">
            <v>3.6949999999999998</v>
          </cell>
        </row>
        <row r="108">
          <cell r="B108">
            <v>3.7270000000000003</v>
          </cell>
        </row>
        <row r="109">
          <cell r="B109">
            <v>3.774</v>
          </cell>
        </row>
        <row r="110">
          <cell r="B110">
            <v>3.806</v>
          </cell>
        </row>
        <row r="111">
          <cell r="B111">
            <v>3.8170000000000002</v>
          </cell>
        </row>
        <row r="112">
          <cell r="B112">
            <v>3.8270000000000004</v>
          </cell>
        </row>
        <row r="113">
          <cell r="B113">
            <v>3.9810000000000003</v>
          </cell>
        </row>
        <row r="114">
          <cell r="B114">
            <v>4.1470000000000002</v>
          </cell>
        </row>
        <row r="115">
          <cell r="B115">
            <v>4.2235000000000005</v>
          </cell>
        </row>
        <row r="116">
          <cell r="B116">
            <v>4.1095000000000006</v>
          </cell>
        </row>
        <row r="117">
          <cell r="B117">
            <v>3.9775</v>
          </cell>
        </row>
        <row r="118">
          <cell r="B118">
            <v>3.8075000000000001</v>
          </cell>
        </row>
        <row r="119">
          <cell r="B119">
            <v>3.8025000000000002</v>
          </cell>
        </row>
        <row r="120">
          <cell r="B120">
            <v>3.8345000000000002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37167</v>
          </cell>
          <cell r="B7">
            <v>25.4</v>
          </cell>
          <cell r="C7">
            <v>25.5</v>
          </cell>
          <cell r="D7">
            <v>23.4</v>
          </cell>
          <cell r="E7">
            <v>26.72</v>
          </cell>
          <cell r="F7">
            <v>25.82</v>
          </cell>
          <cell r="G7">
            <v>26.4</v>
          </cell>
          <cell r="I7">
            <v>25.82</v>
          </cell>
          <cell r="R7">
            <v>36</v>
          </cell>
        </row>
        <row r="8">
          <cell r="A8">
            <v>37168</v>
          </cell>
          <cell r="B8">
            <v>24.6</v>
          </cell>
          <cell r="C8">
            <v>25</v>
          </cell>
          <cell r="D8">
            <v>23.5</v>
          </cell>
          <cell r="E8">
            <v>25.25</v>
          </cell>
          <cell r="F8">
            <v>24.7</v>
          </cell>
          <cell r="G8">
            <v>25.6</v>
          </cell>
          <cell r="I8">
            <v>32.15</v>
          </cell>
          <cell r="R8">
            <v>35.5</v>
          </cell>
        </row>
        <row r="9">
          <cell r="A9">
            <v>37169</v>
          </cell>
          <cell r="B9">
            <v>24.6</v>
          </cell>
          <cell r="C9">
            <v>25</v>
          </cell>
          <cell r="D9">
            <v>23.5</v>
          </cell>
          <cell r="E9">
            <v>25.25</v>
          </cell>
          <cell r="F9">
            <v>24.7</v>
          </cell>
          <cell r="G9">
            <v>25.6</v>
          </cell>
          <cell r="I9">
            <v>32.15</v>
          </cell>
          <cell r="R9">
            <v>35.5</v>
          </cell>
        </row>
        <row r="10">
          <cell r="A10">
            <v>37170</v>
          </cell>
          <cell r="B10">
            <v>24.6</v>
          </cell>
          <cell r="C10">
            <v>25</v>
          </cell>
          <cell r="D10">
            <v>23.5</v>
          </cell>
          <cell r="E10">
            <v>25.25</v>
          </cell>
          <cell r="F10">
            <v>24.7</v>
          </cell>
          <cell r="G10">
            <v>25.6</v>
          </cell>
          <cell r="I10">
            <v>31.600000381469698</v>
          </cell>
          <cell r="R10">
            <v>29.499996185302734</v>
          </cell>
        </row>
        <row r="11">
          <cell r="A11">
            <v>37172</v>
          </cell>
          <cell r="B11">
            <v>24.6</v>
          </cell>
          <cell r="C11">
            <v>25</v>
          </cell>
          <cell r="D11">
            <v>23.5</v>
          </cell>
          <cell r="E11">
            <v>25.25</v>
          </cell>
          <cell r="F11">
            <v>24.7</v>
          </cell>
          <cell r="G11">
            <v>25.6</v>
          </cell>
          <cell r="I11">
            <v>27.1875</v>
          </cell>
          <cell r="R11">
            <v>29.5</v>
          </cell>
        </row>
        <row r="12">
          <cell r="A12">
            <v>37173</v>
          </cell>
          <cell r="B12">
            <v>24.6</v>
          </cell>
          <cell r="C12">
            <v>25</v>
          </cell>
          <cell r="D12">
            <v>23.5</v>
          </cell>
          <cell r="E12">
            <v>25.25</v>
          </cell>
          <cell r="F12">
            <v>24.7</v>
          </cell>
          <cell r="G12">
            <v>25.6</v>
          </cell>
          <cell r="I12">
            <v>27.1875</v>
          </cell>
          <cell r="R12">
            <v>35.5</v>
          </cell>
        </row>
        <row r="13">
          <cell r="A13">
            <v>37174</v>
          </cell>
          <cell r="B13">
            <v>24.6</v>
          </cell>
          <cell r="C13">
            <v>25</v>
          </cell>
          <cell r="D13">
            <v>23.5</v>
          </cell>
          <cell r="E13">
            <v>25.25</v>
          </cell>
          <cell r="F13">
            <v>24.7</v>
          </cell>
          <cell r="G13">
            <v>25.6</v>
          </cell>
          <cell r="I13">
            <v>27.1875</v>
          </cell>
          <cell r="R13">
            <v>35.5</v>
          </cell>
        </row>
        <row r="14">
          <cell r="A14">
            <v>37175</v>
          </cell>
          <cell r="B14">
            <v>24.6</v>
          </cell>
          <cell r="C14">
            <v>25</v>
          </cell>
          <cell r="D14">
            <v>23.5</v>
          </cell>
          <cell r="E14">
            <v>25.25</v>
          </cell>
          <cell r="F14">
            <v>24.7</v>
          </cell>
          <cell r="G14">
            <v>25.6</v>
          </cell>
          <cell r="I14">
            <v>27.1875</v>
          </cell>
          <cell r="R14">
            <v>35.5</v>
          </cell>
        </row>
        <row r="15">
          <cell r="A15">
            <v>37176</v>
          </cell>
          <cell r="B15">
            <v>24.6</v>
          </cell>
          <cell r="C15">
            <v>25</v>
          </cell>
          <cell r="D15">
            <v>23.5</v>
          </cell>
          <cell r="E15">
            <v>25.25</v>
          </cell>
          <cell r="F15">
            <v>24.7</v>
          </cell>
          <cell r="G15">
            <v>25.6</v>
          </cell>
          <cell r="I15">
            <v>27.1875</v>
          </cell>
          <cell r="R15">
            <v>35.5</v>
          </cell>
        </row>
        <row r="16">
          <cell r="A16">
            <v>37177</v>
          </cell>
          <cell r="B16">
            <v>24.6</v>
          </cell>
          <cell r="C16">
            <v>25</v>
          </cell>
          <cell r="D16">
            <v>23.5</v>
          </cell>
          <cell r="E16">
            <v>25.25</v>
          </cell>
          <cell r="F16">
            <v>24.7</v>
          </cell>
          <cell r="G16">
            <v>25.6</v>
          </cell>
          <cell r="I16">
            <v>31.450000762939499</v>
          </cell>
          <cell r="R16">
            <v>28.999996185302734</v>
          </cell>
        </row>
        <row r="17">
          <cell r="A17">
            <v>37179</v>
          </cell>
          <cell r="B17">
            <v>24.6</v>
          </cell>
          <cell r="C17">
            <v>25</v>
          </cell>
          <cell r="D17">
            <v>23.5</v>
          </cell>
          <cell r="E17">
            <v>25.25</v>
          </cell>
          <cell r="F17">
            <v>24.7</v>
          </cell>
          <cell r="G17">
            <v>25.6</v>
          </cell>
          <cell r="I17">
            <v>27.1875</v>
          </cell>
          <cell r="R17">
            <v>35.5</v>
          </cell>
        </row>
        <row r="18">
          <cell r="A18">
            <v>37180</v>
          </cell>
          <cell r="B18">
            <v>24.6</v>
          </cell>
          <cell r="C18">
            <v>25</v>
          </cell>
          <cell r="D18">
            <v>23.5</v>
          </cell>
          <cell r="E18">
            <v>25.25</v>
          </cell>
          <cell r="F18">
            <v>24.7</v>
          </cell>
          <cell r="G18">
            <v>25.6</v>
          </cell>
          <cell r="I18">
            <v>27.1875</v>
          </cell>
          <cell r="R18">
            <v>35.5</v>
          </cell>
        </row>
        <row r="19">
          <cell r="A19">
            <v>37181</v>
          </cell>
          <cell r="B19">
            <v>24.6</v>
          </cell>
          <cell r="C19">
            <v>25</v>
          </cell>
          <cell r="D19">
            <v>23.5</v>
          </cell>
          <cell r="E19">
            <v>25.25</v>
          </cell>
          <cell r="F19">
            <v>24.7</v>
          </cell>
          <cell r="G19">
            <v>25.6</v>
          </cell>
          <cell r="I19">
            <v>27.1875</v>
          </cell>
          <cell r="R19">
            <v>35.5</v>
          </cell>
        </row>
        <row r="20">
          <cell r="A20">
            <v>37182</v>
          </cell>
          <cell r="B20">
            <v>24.6</v>
          </cell>
          <cell r="C20">
            <v>25</v>
          </cell>
          <cell r="D20">
            <v>23.5</v>
          </cell>
          <cell r="E20">
            <v>25.25</v>
          </cell>
          <cell r="F20">
            <v>24.7</v>
          </cell>
          <cell r="G20">
            <v>25.6</v>
          </cell>
          <cell r="I20">
            <v>27.1875</v>
          </cell>
          <cell r="R20">
            <v>35.5</v>
          </cell>
        </row>
        <row r="21">
          <cell r="A21">
            <v>37183</v>
          </cell>
          <cell r="B21">
            <v>24.6</v>
          </cell>
          <cell r="C21">
            <v>25</v>
          </cell>
          <cell r="D21">
            <v>23.5</v>
          </cell>
          <cell r="E21">
            <v>25.25</v>
          </cell>
          <cell r="F21">
            <v>24.7</v>
          </cell>
          <cell r="G21">
            <v>25.6</v>
          </cell>
          <cell r="I21">
            <v>27.1875</v>
          </cell>
          <cell r="R21">
            <v>35.5</v>
          </cell>
        </row>
        <row r="22">
          <cell r="A22">
            <v>37184</v>
          </cell>
          <cell r="B22">
            <v>24.6</v>
          </cell>
          <cell r="C22">
            <v>25</v>
          </cell>
          <cell r="D22">
            <v>23.5</v>
          </cell>
          <cell r="E22">
            <v>25.25</v>
          </cell>
          <cell r="F22">
            <v>24.7</v>
          </cell>
          <cell r="G22">
            <v>25.6</v>
          </cell>
          <cell r="I22">
            <v>30.25</v>
          </cell>
          <cell r="R22">
            <v>29</v>
          </cell>
        </row>
        <row r="23">
          <cell r="A23">
            <v>37186</v>
          </cell>
          <cell r="B23">
            <v>24.6</v>
          </cell>
          <cell r="C23">
            <v>25</v>
          </cell>
          <cell r="D23">
            <v>23.5</v>
          </cell>
          <cell r="E23">
            <v>25.25</v>
          </cell>
          <cell r="F23">
            <v>24.7</v>
          </cell>
          <cell r="G23">
            <v>25.6</v>
          </cell>
          <cell r="I23">
            <v>27.1875</v>
          </cell>
          <cell r="R23">
            <v>35.5</v>
          </cell>
        </row>
        <row r="24">
          <cell r="A24">
            <v>37187</v>
          </cell>
          <cell r="B24">
            <v>24.6</v>
          </cell>
          <cell r="C24">
            <v>25</v>
          </cell>
          <cell r="D24">
            <v>23.5</v>
          </cell>
          <cell r="E24">
            <v>25.25</v>
          </cell>
          <cell r="F24">
            <v>24.7</v>
          </cell>
          <cell r="G24">
            <v>25.6</v>
          </cell>
          <cell r="I24">
            <v>27.1875</v>
          </cell>
          <cell r="R24">
            <v>35.5</v>
          </cell>
        </row>
        <row r="25">
          <cell r="A25">
            <v>37188</v>
          </cell>
          <cell r="B25">
            <v>24.6</v>
          </cell>
          <cell r="C25">
            <v>25</v>
          </cell>
          <cell r="D25">
            <v>23.5</v>
          </cell>
          <cell r="E25">
            <v>25.25</v>
          </cell>
          <cell r="F25">
            <v>24.7</v>
          </cell>
          <cell r="G25">
            <v>25.6</v>
          </cell>
          <cell r="I25">
            <v>27.1875</v>
          </cell>
          <cell r="R25">
            <v>35.5</v>
          </cell>
        </row>
        <row r="26">
          <cell r="A26">
            <v>37189</v>
          </cell>
          <cell r="B26">
            <v>24.6</v>
          </cell>
          <cell r="C26">
            <v>25</v>
          </cell>
          <cell r="D26">
            <v>23.5</v>
          </cell>
          <cell r="E26">
            <v>25.25</v>
          </cell>
          <cell r="F26">
            <v>24.7</v>
          </cell>
          <cell r="G26">
            <v>25.6</v>
          </cell>
          <cell r="I26">
            <v>27.1875</v>
          </cell>
          <cell r="R26">
            <v>35.5</v>
          </cell>
        </row>
        <row r="27">
          <cell r="A27">
            <v>37190</v>
          </cell>
          <cell r="B27">
            <v>24.6</v>
          </cell>
          <cell r="C27">
            <v>25</v>
          </cell>
          <cell r="D27">
            <v>23.5</v>
          </cell>
          <cell r="E27">
            <v>25.25</v>
          </cell>
          <cell r="F27">
            <v>24.7</v>
          </cell>
          <cell r="G27">
            <v>25.6</v>
          </cell>
          <cell r="I27">
            <v>27.1875</v>
          </cell>
          <cell r="R27">
            <v>35.5</v>
          </cell>
        </row>
        <row r="28">
          <cell r="A28">
            <v>37191</v>
          </cell>
          <cell r="B28">
            <v>24.6</v>
          </cell>
          <cell r="C28">
            <v>25</v>
          </cell>
          <cell r="D28">
            <v>23.5</v>
          </cell>
          <cell r="E28">
            <v>18.399999999999999</v>
          </cell>
          <cell r="F28">
            <v>24.7</v>
          </cell>
          <cell r="G28">
            <v>25.6</v>
          </cell>
          <cell r="I28">
            <v>25.5</v>
          </cell>
          <cell r="R28">
            <v>29</v>
          </cell>
        </row>
        <row r="29">
          <cell r="A29">
            <v>37193</v>
          </cell>
          <cell r="B29">
            <v>24.6</v>
          </cell>
          <cell r="C29">
            <v>25</v>
          </cell>
          <cell r="D29">
            <v>23.5</v>
          </cell>
          <cell r="E29">
            <v>25.25</v>
          </cell>
          <cell r="F29">
            <v>24.7</v>
          </cell>
          <cell r="G29">
            <v>25.6</v>
          </cell>
          <cell r="I29">
            <v>27.1875</v>
          </cell>
          <cell r="R29">
            <v>35.5</v>
          </cell>
        </row>
        <row r="30">
          <cell r="A30">
            <v>37194</v>
          </cell>
          <cell r="B30">
            <v>24.6</v>
          </cell>
          <cell r="C30">
            <v>25</v>
          </cell>
          <cell r="D30">
            <v>23.5</v>
          </cell>
          <cell r="E30">
            <v>25.25</v>
          </cell>
          <cell r="F30">
            <v>24.7</v>
          </cell>
          <cell r="G30">
            <v>25.6</v>
          </cell>
          <cell r="I30">
            <v>27.1875</v>
          </cell>
          <cell r="R30">
            <v>35.5</v>
          </cell>
        </row>
        <row r="31">
          <cell r="A31">
            <v>37195</v>
          </cell>
          <cell r="B31">
            <v>24.6</v>
          </cell>
          <cell r="C31">
            <v>25</v>
          </cell>
          <cell r="D31">
            <v>23.5</v>
          </cell>
          <cell r="E31">
            <v>25.25</v>
          </cell>
          <cell r="F31">
            <v>24.7</v>
          </cell>
          <cell r="G31">
            <v>25.6</v>
          </cell>
          <cell r="I31">
            <v>27.1875</v>
          </cell>
          <cell r="R31">
            <v>35.5</v>
          </cell>
        </row>
        <row r="32">
          <cell r="A32">
            <v>37196</v>
          </cell>
          <cell r="B32">
            <v>24.25</v>
          </cell>
          <cell r="C32">
            <v>26.75</v>
          </cell>
          <cell r="D32">
            <v>26</v>
          </cell>
          <cell r="E32">
            <v>26.4</v>
          </cell>
          <cell r="F32">
            <v>24.9</v>
          </cell>
          <cell r="G32">
            <v>25.25</v>
          </cell>
          <cell r="I32">
            <v>24.9</v>
          </cell>
          <cell r="R32">
            <v>38.199996948242188</v>
          </cell>
        </row>
        <row r="33">
          <cell r="A33">
            <v>37197</v>
          </cell>
          <cell r="B33">
            <v>24.25</v>
          </cell>
          <cell r="C33">
            <v>26.75</v>
          </cell>
          <cell r="D33">
            <v>26</v>
          </cell>
          <cell r="E33">
            <v>26.4</v>
          </cell>
          <cell r="F33">
            <v>24.9</v>
          </cell>
          <cell r="G33">
            <v>25.25</v>
          </cell>
          <cell r="I33">
            <v>24.9</v>
          </cell>
          <cell r="R33">
            <v>38.199996948242188</v>
          </cell>
        </row>
        <row r="34">
          <cell r="A34">
            <v>37225</v>
          </cell>
          <cell r="B34">
            <v>24.5</v>
          </cell>
          <cell r="C34">
            <v>26.75</v>
          </cell>
          <cell r="D34">
            <v>26</v>
          </cell>
          <cell r="E34">
            <v>26.4</v>
          </cell>
          <cell r="F34">
            <v>24.9</v>
          </cell>
          <cell r="G34">
            <v>25.5</v>
          </cell>
          <cell r="I34">
            <v>24.9</v>
          </cell>
          <cell r="R34">
            <v>38.199996948242188</v>
          </cell>
        </row>
        <row r="35">
          <cell r="A35">
            <v>37226</v>
          </cell>
          <cell r="B35">
            <v>29</v>
          </cell>
          <cell r="C35">
            <v>33.75</v>
          </cell>
          <cell r="D35">
            <v>33</v>
          </cell>
          <cell r="E35">
            <v>33</v>
          </cell>
          <cell r="F35">
            <v>29</v>
          </cell>
          <cell r="G35">
            <v>31</v>
          </cell>
          <cell r="I35">
            <v>29</v>
          </cell>
          <cell r="R35">
            <v>46.549999237060547</v>
          </cell>
        </row>
        <row r="36">
          <cell r="A36">
            <v>37257</v>
          </cell>
          <cell r="B36">
            <v>29</v>
          </cell>
          <cell r="C36">
            <v>33</v>
          </cell>
          <cell r="D36">
            <v>32.5</v>
          </cell>
          <cell r="E36">
            <v>33</v>
          </cell>
          <cell r="F36">
            <v>30.5</v>
          </cell>
          <cell r="G36">
            <v>30.5</v>
          </cell>
          <cell r="I36">
            <v>30.5</v>
          </cell>
          <cell r="R36">
            <v>46.548513793945311</v>
          </cell>
        </row>
        <row r="37">
          <cell r="A37">
            <v>37288</v>
          </cell>
          <cell r="B37">
            <v>28</v>
          </cell>
          <cell r="C37">
            <v>30.75</v>
          </cell>
          <cell r="D37">
            <v>31</v>
          </cell>
          <cell r="E37">
            <v>32.5</v>
          </cell>
          <cell r="F37">
            <v>30.5</v>
          </cell>
          <cell r="G37">
            <v>29.25</v>
          </cell>
          <cell r="I37">
            <v>30.5</v>
          </cell>
          <cell r="R37">
            <v>46.164739379882811</v>
          </cell>
        </row>
        <row r="38">
          <cell r="A38">
            <v>37316</v>
          </cell>
          <cell r="B38">
            <v>28</v>
          </cell>
          <cell r="C38">
            <v>28</v>
          </cell>
          <cell r="D38">
            <v>28</v>
          </cell>
          <cell r="E38">
            <v>30.5</v>
          </cell>
          <cell r="F38">
            <v>29.75</v>
          </cell>
          <cell r="G38">
            <v>29.25</v>
          </cell>
          <cell r="I38">
            <v>29.75</v>
          </cell>
          <cell r="R38">
            <v>44.959061584472657</v>
          </cell>
        </row>
        <row r="39">
          <cell r="A39">
            <v>37347</v>
          </cell>
          <cell r="B39">
            <v>29.5</v>
          </cell>
          <cell r="C39">
            <v>30</v>
          </cell>
          <cell r="D39">
            <v>28</v>
          </cell>
          <cell r="E39">
            <v>29</v>
          </cell>
          <cell r="F39">
            <v>29.25</v>
          </cell>
          <cell r="G39">
            <v>31.5</v>
          </cell>
          <cell r="I39">
            <v>29</v>
          </cell>
          <cell r="R39">
            <v>42.164276275634762</v>
          </cell>
        </row>
        <row r="40">
          <cell r="A40">
            <v>37377</v>
          </cell>
          <cell r="B40">
            <v>31</v>
          </cell>
          <cell r="C40">
            <v>29.25</v>
          </cell>
          <cell r="D40">
            <v>26.75</v>
          </cell>
          <cell r="E40">
            <v>29</v>
          </cell>
          <cell r="F40">
            <v>32.5</v>
          </cell>
          <cell r="G40">
            <v>34</v>
          </cell>
          <cell r="I40">
            <v>29</v>
          </cell>
          <cell r="R40">
            <v>42.699286651611331</v>
          </cell>
        </row>
        <row r="41">
          <cell r="A41">
            <v>37408</v>
          </cell>
          <cell r="B41">
            <v>40</v>
          </cell>
          <cell r="C41">
            <v>30.5</v>
          </cell>
          <cell r="D41">
            <v>28</v>
          </cell>
          <cell r="E41">
            <v>35.75</v>
          </cell>
          <cell r="F41">
            <v>37.25</v>
          </cell>
          <cell r="G41">
            <v>45</v>
          </cell>
          <cell r="I41">
            <v>35.75</v>
          </cell>
          <cell r="R41">
            <v>43.603325527205087</v>
          </cell>
        </row>
        <row r="42">
          <cell r="A42">
            <v>37438</v>
          </cell>
          <cell r="B42">
            <v>48</v>
          </cell>
          <cell r="C42">
            <v>43</v>
          </cell>
          <cell r="D42">
            <v>40</v>
          </cell>
          <cell r="E42">
            <v>43</v>
          </cell>
          <cell r="F42">
            <v>45.75</v>
          </cell>
          <cell r="G42">
            <v>55</v>
          </cell>
          <cell r="I42">
            <v>43</v>
          </cell>
          <cell r="R42">
            <v>46.229644880668147</v>
          </cell>
        </row>
        <row r="43">
          <cell r="A43">
            <v>37469</v>
          </cell>
          <cell r="B43">
            <v>55</v>
          </cell>
          <cell r="C43">
            <v>51.5</v>
          </cell>
          <cell r="D43">
            <v>49</v>
          </cell>
          <cell r="E43">
            <v>50</v>
          </cell>
          <cell r="F43">
            <v>51.75</v>
          </cell>
          <cell r="G43">
            <v>65</v>
          </cell>
          <cell r="I43">
            <v>50</v>
          </cell>
          <cell r="R43">
            <v>46.955712043708814</v>
          </cell>
        </row>
        <row r="44">
          <cell r="A44">
            <v>37500</v>
          </cell>
          <cell r="B44">
            <v>45.5</v>
          </cell>
          <cell r="C44">
            <v>43.5</v>
          </cell>
          <cell r="D44">
            <v>40</v>
          </cell>
          <cell r="E44">
            <v>42</v>
          </cell>
          <cell r="F44">
            <v>38.25</v>
          </cell>
          <cell r="G44">
            <v>52.5</v>
          </cell>
          <cell r="I44">
            <v>38.25</v>
          </cell>
          <cell r="R44">
            <v>46.9436523386372</v>
          </cell>
        </row>
        <row r="45">
          <cell r="A45">
            <v>37530</v>
          </cell>
          <cell r="B45">
            <v>33.5</v>
          </cell>
          <cell r="C45">
            <v>34</v>
          </cell>
          <cell r="D45">
            <v>35.25</v>
          </cell>
          <cell r="E45">
            <v>36</v>
          </cell>
          <cell r="F45">
            <v>34.75</v>
          </cell>
          <cell r="G45">
            <v>36</v>
          </cell>
          <cell r="I45">
            <v>34.75</v>
          </cell>
          <cell r="R45">
            <v>45.610313931852012</v>
          </cell>
        </row>
        <row r="46">
          <cell r="A46">
            <v>37561</v>
          </cell>
          <cell r="B46">
            <v>31.5</v>
          </cell>
          <cell r="C46">
            <v>32</v>
          </cell>
          <cell r="D46">
            <v>32.75</v>
          </cell>
          <cell r="E46">
            <v>33.75</v>
          </cell>
          <cell r="F46">
            <v>34</v>
          </cell>
          <cell r="G46">
            <v>33.5</v>
          </cell>
          <cell r="I46">
            <v>33.75</v>
          </cell>
          <cell r="R46">
            <v>50.369977585246076</v>
          </cell>
        </row>
        <row r="47">
          <cell r="A47">
            <v>37591</v>
          </cell>
          <cell r="B47">
            <v>32.5</v>
          </cell>
          <cell r="C47">
            <v>34</v>
          </cell>
          <cell r="D47">
            <v>35</v>
          </cell>
          <cell r="E47">
            <v>36</v>
          </cell>
          <cell r="F47">
            <v>36.25</v>
          </cell>
          <cell r="G47">
            <v>34.5</v>
          </cell>
          <cell r="I47">
            <v>36</v>
          </cell>
          <cell r="R47">
            <v>54.289406186975107</v>
          </cell>
        </row>
        <row r="48">
          <cell r="A48">
            <v>37622</v>
          </cell>
          <cell r="B48">
            <v>33.75</v>
          </cell>
          <cell r="C48">
            <v>36.35</v>
          </cell>
          <cell r="D48">
            <v>37.25</v>
          </cell>
          <cell r="E48">
            <v>37</v>
          </cell>
          <cell r="F48">
            <v>37</v>
          </cell>
          <cell r="G48">
            <v>35.75</v>
          </cell>
          <cell r="I48">
            <v>27</v>
          </cell>
          <cell r="R48">
            <v>47.488665627397864</v>
          </cell>
        </row>
        <row r="49">
          <cell r="A49">
            <v>37653</v>
          </cell>
          <cell r="B49">
            <v>33.25</v>
          </cell>
          <cell r="C49">
            <v>33.9</v>
          </cell>
          <cell r="D49">
            <v>35</v>
          </cell>
          <cell r="E49">
            <v>36</v>
          </cell>
          <cell r="F49">
            <v>36</v>
          </cell>
          <cell r="G49">
            <v>35.25</v>
          </cell>
          <cell r="I49">
            <v>26</v>
          </cell>
          <cell r="R49">
            <v>46.007755751022032</v>
          </cell>
        </row>
        <row r="50">
          <cell r="A50">
            <v>37681</v>
          </cell>
          <cell r="B50">
            <v>33.25</v>
          </cell>
          <cell r="C50">
            <v>31</v>
          </cell>
          <cell r="D50">
            <v>31</v>
          </cell>
          <cell r="E50">
            <v>33.5</v>
          </cell>
          <cell r="F50">
            <v>33.5</v>
          </cell>
          <cell r="G50">
            <v>35.25</v>
          </cell>
          <cell r="I50">
            <v>23.5</v>
          </cell>
          <cell r="R50">
            <v>44.227413028648165</v>
          </cell>
        </row>
        <row r="51">
          <cell r="A51">
            <v>37712</v>
          </cell>
          <cell r="B51">
            <v>32.75</v>
          </cell>
          <cell r="C51">
            <v>32.5</v>
          </cell>
          <cell r="D51">
            <v>29.5</v>
          </cell>
          <cell r="E51">
            <v>32.25</v>
          </cell>
          <cell r="F51">
            <v>32.5</v>
          </cell>
          <cell r="G51">
            <v>34.75</v>
          </cell>
          <cell r="I51">
            <v>22.25</v>
          </cell>
          <cell r="R51">
            <v>41.443227236937489</v>
          </cell>
        </row>
        <row r="52">
          <cell r="A52">
            <v>37742</v>
          </cell>
          <cell r="B52">
            <v>32.75</v>
          </cell>
          <cell r="C52">
            <v>28.25</v>
          </cell>
          <cell r="D52">
            <v>25</v>
          </cell>
          <cell r="E52">
            <v>33.25</v>
          </cell>
          <cell r="F52">
            <v>33.5</v>
          </cell>
          <cell r="G52">
            <v>34.75</v>
          </cell>
          <cell r="I52">
            <v>23.25</v>
          </cell>
          <cell r="R52">
            <v>41.6519620249083</v>
          </cell>
        </row>
        <row r="53">
          <cell r="A53">
            <v>37773</v>
          </cell>
          <cell r="B53">
            <v>37.25</v>
          </cell>
          <cell r="C53">
            <v>29.25</v>
          </cell>
          <cell r="D53">
            <v>26</v>
          </cell>
          <cell r="E53">
            <v>37.25</v>
          </cell>
          <cell r="F53">
            <v>42.5</v>
          </cell>
          <cell r="G53">
            <v>41.75</v>
          </cell>
          <cell r="I53">
            <v>27.25</v>
          </cell>
          <cell r="R53">
            <v>42.142594816711323</v>
          </cell>
        </row>
        <row r="54">
          <cell r="A54">
            <v>37803</v>
          </cell>
          <cell r="B54">
            <v>51</v>
          </cell>
          <cell r="C54">
            <v>49.5</v>
          </cell>
          <cell r="D54">
            <v>45</v>
          </cell>
          <cell r="E54">
            <v>46.25</v>
          </cell>
          <cell r="F54">
            <v>52.5</v>
          </cell>
          <cell r="G54">
            <v>57</v>
          </cell>
          <cell r="I54">
            <v>36.25</v>
          </cell>
          <cell r="R54">
            <v>42.554294558040212</v>
          </cell>
        </row>
        <row r="55">
          <cell r="A55">
            <v>37834</v>
          </cell>
          <cell r="B55">
            <v>56</v>
          </cell>
          <cell r="C55">
            <v>56.5</v>
          </cell>
          <cell r="D55">
            <v>53</v>
          </cell>
          <cell r="E55">
            <v>55.25</v>
          </cell>
          <cell r="F55">
            <v>56.5</v>
          </cell>
          <cell r="G55">
            <v>64</v>
          </cell>
          <cell r="I55">
            <v>45.25</v>
          </cell>
          <cell r="R55">
            <v>42.902987273456112</v>
          </cell>
        </row>
        <row r="56">
          <cell r="A56">
            <v>37865</v>
          </cell>
          <cell r="B56">
            <v>44.5</v>
          </cell>
          <cell r="C56">
            <v>45.5</v>
          </cell>
          <cell r="D56">
            <v>42</v>
          </cell>
          <cell r="E56">
            <v>50.25</v>
          </cell>
          <cell r="F56">
            <v>45.5</v>
          </cell>
          <cell r="G56">
            <v>50.5</v>
          </cell>
          <cell r="I56">
            <v>35.5</v>
          </cell>
          <cell r="R56">
            <v>42.984603251767552</v>
          </cell>
        </row>
        <row r="57">
          <cell r="A57">
            <v>37895</v>
          </cell>
          <cell r="B57">
            <v>33.75</v>
          </cell>
          <cell r="C57">
            <v>35.5</v>
          </cell>
          <cell r="D57">
            <v>36</v>
          </cell>
          <cell r="E57">
            <v>36.5</v>
          </cell>
          <cell r="F57">
            <v>35.5</v>
          </cell>
          <cell r="G57">
            <v>36</v>
          </cell>
          <cell r="I57">
            <v>25.5</v>
          </cell>
          <cell r="R57">
            <v>43.145357208100826</v>
          </cell>
        </row>
        <row r="58">
          <cell r="A58">
            <v>37926</v>
          </cell>
          <cell r="B58">
            <v>32.25</v>
          </cell>
          <cell r="C58">
            <v>33.5</v>
          </cell>
          <cell r="D58">
            <v>33.75</v>
          </cell>
          <cell r="E58">
            <v>35.5</v>
          </cell>
          <cell r="F58">
            <v>34.5</v>
          </cell>
          <cell r="G58">
            <v>34</v>
          </cell>
          <cell r="I58">
            <v>24.5</v>
          </cell>
          <cell r="R58">
            <v>46.750250890106251</v>
          </cell>
        </row>
        <row r="59">
          <cell r="A59">
            <v>37956</v>
          </cell>
          <cell r="B59">
            <v>32.25</v>
          </cell>
          <cell r="C59">
            <v>36</v>
          </cell>
          <cell r="D59">
            <v>36.5</v>
          </cell>
          <cell r="E59">
            <v>37.5</v>
          </cell>
          <cell r="F59">
            <v>38.5</v>
          </cell>
          <cell r="G59">
            <v>33.75</v>
          </cell>
          <cell r="I59">
            <v>27.5</v>
          </cell>
          <cell r="R59">
            <v>49.428368289818799</v>
          </cell>
        </row>
        <row r="60">
          <cell r="A60">
            <v>37987</v>
          </cell>
          <cell r="B60">
            <v>34.43</v>
          </cell>
          <cell r="C60">
            <v>36.200000000000003</v>
          </cell>
          <cell r="D60">
            <v>36.43</v>
          </cell>
          <cell r="E60">
            <v>38.64</v>
          </cell>
          <cell r="F60">
            <v>39.1</v>
          </cell>
          <cell r="G60">
            <v>36.630000000000003</v>
          </cell>
          <cell r="I60">
            <v>18</v>
          </cell>
          <cell r="R60">
            <v>47.952718222793237</v>
          </cell>
        </row>
        <row r="61">
          <cell r="A61">
            <v>38018</v>
          </cell>
          <cell r="B61">
            <v>34</v>
          </cell>
          <cell r="C61">
            <v>34.14</v>
          </cell>
          <cell r="D61">
            <v>34.6</v>
          </cell>
          <cell r="E61">
            <v>38.11</v>
          </cell>
          <cell r="F61">
            <v>37.1</v>
          </cell>
          <cell r="G61">
            <v>36.200000000000003</v>
          </cell>
          <cell r="I61">
            <v>20.25</v>
          </cell>
          <cell r="R61">
            <v>46.24809473119668</v>
          </cell>
        </row>
        <row r="62">
          <cell r="A62">
            <v>38047</v>
          </cell>
          <cell r="B62">
            <v>34.01</v>
          </cell>
          <cell r="C62">
            <v>31.72</v>
          </cell>
          <cell r="D62">
            <v>31.26</v>
          </cell>
          <cell r="E62">
            <v>36.58</v>
          </cell>
          <cell r="F62">
            <v>34.85</v>
          </cell>
          <cell r="G62">
            <v>36.21</v>
          </cell>
          <cell r="I62">
            <v>17.25</v>
          </cell>
          <cell r="R62">
            <v>44.274335089270068</v>
          </cell>
        </row>
        <row r="63">
          <cell r="A63">
            <v>38078</v>
          </cell>
          <cell r="B63">
            <v>33.58</v>
          </cell>
          <cell r="C63">
            <v>32.99</v>
          </cell>
          <cell r="D63">
            <v>30.01</v>
          </cell>
          <cell r="E63">
            <v>34.86</v>
          </cell>
          <cell r="F63">
            <v>34.1</v>
          </cell>
          <cell r="G63">
            <v>35.78</v>
          </cell>
          <cell r="I63">
            <v>25</v>
          </cell>
          <cell r="R63">
            <v>40.915070348270611</v>
          </cell>
        </row>
        <row r="64">
          <cell r="A64">
            <v>38108</v>
          </cell>
          <cell r="B64">
            <v>33.58</v>
          </cell>
          <cell r="C64">
            <v>29.41</v>
          </cell>
          <cell r="D64">
            <v>26.25</v>
          </cell>
          <cell r="E64">
            <v>36.520000000000003</v>
          </cell>
          <cell r="F64">
            <v>34.85</v>
          </cell>
          <cell r="G64">
            <v>35.78</v>
          </cell>
          <cell r="I64">
            <v>25</v>
          </cell>
          <cell r="R64">
            <v>40.844437831722253</v>
          </cell>
        </row>
        <row r="65">
          <cell r="A65">
            <v>38139</v>
          </cell>
          <cell r="B65">
            <v>37.42</v>
          </cell>
          <cell r="C65">
            <v>30.26</v>
          </cell>
          <cell r="D65">
            <v>27.1</v>
          </cell>
          <cell r="E65">
            <v>41</v>
          </cell>
          <cell r="F65">
            <v>43.35</v>
          </cell>
          <cell r="G65">
            <v>41.75</v>
          </cell>
          <cell r="I65">
            <v>31</v>
          </cell>
          <cell r="R65">
            <v>41.326398058143837</v>
          </cell>
        </row>
        <row r="66">
          <cell r="A66">
            <v>38169</v>
          </cell>
          <cell r="B66">
            <v>49.14</v>
          </cell>
          <cell r="C66">
            <v>47.36</v>
          </cell>
          <cell r="D66">
            <v>43.03</v>
          </cell>
          <cell r="E66">
            <v>43.08</v>
          </cell>
          <cell r="F66">
            <v>49.35</v>
          </cell>
          <cell r="G66">
            <v>54.74</v>
          </cell>
          <cell r="I66">
            <v>35</v>
          </cell>
          <cell r="R66">
            <v>42.034311557041413</v>
          </cell>
        </row>
        <row r="67">
          <cell r="A67">
            <v>38200</v>
          </cell>
          <cell r="B67">
            <v>53.41</v>
          </cell>
          <cell r="C67">
            <v>53.28</v>
          </cell>
          <cell r="D67">
            <v>49.75</v>
          </cell>
          <cell r="E67">
            <v>50.51</v>
          </cell>
          <cell r="F67">
            <v>51.85</v>
          </cell>
          <cell r="G67">
            <v>60.71</v>
          </cell>
          <cell r="I67">
            <v>44</v>
          </cell>
          <cell r="R67">
            <v>42.520892508545344</v>
          </cell>
        </row>
        <row r="68">
          <cell r="A68">
            <v>38231</v>
          </cell>
          <cell r="B68">
            <v>43.61</v>
          </cell>
          <cell r="C68">
            <v>44</v>
          </cell>
          <cell r="D68">
            <v>40.54</v>
          </cell>
          <cell r="E68">
            <v>46.43</v>
          </cell>
          <cell r="F68">
            <v>42.85</v>
          </cell>
          <cell r="G68">
            <v>49.21</v>
          </cell>
          <cell r="I68">
            <v>28</v>
          </cell>
          <cell r="R68">
            <v>42.693980837449502</v>
          </cell>
        </row>
        <row r="69">
          <cell r="A69">
            <v>38261</v>
          </cell>
          <cell r="B69">
            <v>34.450000000000003</v>
          </cell>
          <cell r="C69">
            <v>35.56</v>
          </cell>
          <cell r="D69">
            <v>35.51</v>
          </cell>
          <cell r="E69">
            <v>38.130000000000003</v>
          </cell>
          <cell r="F69">
            <v>37.1</v>
          </cell>
          <cell r="G69">
            <v>36.86</v>
          </cell>
          <cell r="I69">
            <v>28.25</v>
          </cell>
          <cell r="R69">
            <v>42.854256126318745</v>
          </cell>
        </row>
        <row r="70">
          <cell r="A70">
            <v>38292</v>
          </cell>
          <cell r="B70">
            <v>33.17</v>
          </cell>
          <cell r="C70">
            <v>33.869999999999997</v>
          </cell>
          <cell r="D70">
            <v>33.590000000000003</v>
          </cell>
          <cell r="E70">
            <v>36.35</v>
          </cell>
          <cell r="F70">
            <v>36.85</v>
          </cell>
          <cell r="G70">
            <v>35.15</v>
          </cell>
          <cell r="I70">
            <v>24.75</v>
          </cell>
          <cell r="R70">
            <v>45.977896771638754</v>
          </cell>
        </row>
        <row r="71">
          <cell r="A71">
            <v>38322</v>
          </cell>
          <cell r="B71">
            <v>33.17</v>
          </cell>
          <cell r="C71">
            <v>35.99</v>
          </cell>
          <cell r="D71">
            <v>35.950000000000003</v>
          </cell>
          <cell r="E71">
            <v>38.01</v>
          </cell>
          <cell r="F71">
            <v>40.85</v>
          </cell>
          <cell r="G71">
            <v>34.94</v>
          </cell>
          <cell r="I71">
            <v>28</v>
          </cell>
          <cell r="R71">
            <v>48.456668890799207</v>
          </cell>
        </row>
        <row r="72">
          <cell r="A72">
            <v>38353</v>
          </cell>
          <cell r="B72">
            <v>35.17</v>
          </cell>
          <cell r="C72">
            <v>36.520000000000003</v>
          </cell>
          <cell r="D72">
            <v>36.49</v>
          </cell>
          <cell r="E72">
            <v>38.85</v>
          </cell>
          <cell r="F72">
            <v>39.85</v>
          </cell>
          <cell r="G72">
            <v>37.49</v>
          </cell>
          <cell r="I72">
            <v>18</v>
          </cell>
          <cell r="R72">
            <v>46.941011039990791</v>
          </cell>
        </row>
        <row r="73">
          <cell r="A73">
            <v>38384</v>
          </cell>
          <cell r="B73">
            <v>34.799999999999997</v>
          </cell>
          <cell r="C73">
            <v>34.78</v>
          </cell>
          <cell r="D73">
            <v>34.96</v>
          </cell>
          <cell r="E73">
            <v>38.6</v>
          </cell>
          <cell r="F73">
            <v>37.85</v>
          </cell>
          <cell r="G73">
            <v>37.119999999999997</v>
          </cell>
          <cell r="I73">
            <v>20.25</v>
          </cell>
          <cell r="R73">
            <v>45.321564385695929</v>
          </cell>
        </row>
        <row r="74">
          <cell r="A74">
            <v>38412</v>
          </cell>
          <cell r="B74">
            <v>34.81</v>
          </cell>
          <cell r="C74">
            <v>32.72</v>
          </cell>
          <cell r="D74">
            <v>32.1</v>
          </cell>
          <cell r="E74">
            <v>37.35</v>
          </cell>
          <cell r="F74">
            <v>35.85</v>
          </cell>
          <cell r="G74">
            <v>37.130000000000003</v>
          </cell>
          <cell r="I74">
            <v>17.25</v>
          </cell>
          <cell r="R74">
            <v>43.446377141499838</v>
          </cell>
        </row>
        <row r="75">
          <cell r="A75">
            <v>38443</v>
          </cell>
          <cell r="B75">
            <v>34.44</v>
          </cell>
          <cell r="C75">
            <v>33.82</v>
          </cell>
          <cell r="D75">
            <v>31.03</v>
          </cell>
          <cell r="E75">
            <v>36.35</v>
          </cell>
          <cell r="F75">
            <v>35.6</v>
          </cell>
          <cell r="G75">
            <v>36.76</v>
          </cell>
          <cell r="I75">
            <v>24</v>
          </cell>
          <cell r="R75">
            <v>40.182944830675972</v>
          </cell>
        </row>
        <row r="76">
          <cell r="A76">
            <v>38473</v>
          </cell>
          <cell r="B76">
            <v>34.450000000000003</v>
          </cell>
          <cell r="C76">
            <v>30.76</v>
          </cell>
          <cell r="D76">
            <v>27.81</v>
          </cell>
          <cell r="E76">
            <v>37.85</v>
          </cell>
          <cell r="F76">
            <v>36.1</v>
          </cell>
          <cell r="G76">
            <v>36.770000000000003</v>
          </cell>
          <cell r="I76">
            <v>24</v>
          </cell>
          <cell r="R76">
            <v>40.116961258984091</v>
          </cell>
        </row>
        <row r="77">
          <cell r="A77">
            <v>38504</v>
          </cell>
          <cell r="B77">
            <v>37.729999999999997</v>
          </cell>
          <cell r="C77">
            <v>31.49</v>
          </cell>
          <cell r="D77">
            <v>28.54</v>
          </cell>
          <cell r="E77">
            <v>42.1</v>
          </cell>
          <cell r="F77">
            <v>43.6</v>
          </cell>
          <cell r="G77">
            <v>41.86</v>
          </cell>
          <cell r="I77">
            <v>29</v>
          </cell>
          <cell r="R77">
            <v>40.576613628284861</v>
          </cell>
        </row>
        <row r="78">
          <cell r="A78">
            <v>38534</v>
          </cell>
          <cell r="B78">
            <v>47.76</v>
          </cell>
          <cell r="C78">
            <v>46.14</v>
          </cell>
          <cell r="D78">
            <v>42.18</v>
          </cell>
          <cell r="E78">
            <v>41.6</v>
          </cell>
          <cell r="F78">
            <v>47.35</v>
          </cell>
          <cell r="G78">
            <v>52.96</v>
          </cell>
          <cell r="I78">
            <v>26</v>
          </cell>
          <cell r="R78">
            <v>41.251111372918857</v>
          </cell>
        </row>
        <row r="79">
          <cell r="A79">
            <v>38565</v>
          </cell>
          <cell r="B79">
            <v>51.41</v>
          </cell>
          <cell r="C79">
            <v>51.21</v>
          </cell>
          <cell r="D79">
            <v>47.93</v>
          </cell>
          <cell r="E79">
            <v>47.85</v>
          </cell>
          <cell r="F79">
            <v>48.85</v>
          </cell>
          <cell r="G79">
            <v>58.05</v>
          </cell>
          <cell r="I79">
            <v>35</v>
          </cell>
          <cell r="R79">
            <v>41.714870923839463</v>
          </cell>
        </row>
        <row r="80">
          <cell r="A80">
            <v>38596</v>
          </cell>
          <cell r="B80">
            <v>43.03</v>
          </cell>
          <cell r="C80">
            <v>43.28</v>
          </cell>
          <cell r="D80">
            <v>40.04</v>
          </cell>
          <cell r="E80">
            <v>44.35</v>
          </cell>
          <cell r="F80">
            <v>41.35</v>
          </cell>
          <cell r="G80">
            <v>48.23</v>
          </cell>
          <cell r="I80">
            <v>22</v>
          </cell>
          <cell r="R80">
            <v>41.880558175383541</v>
          </cell>
        </row>
        <row r="81">
          <cell r="A81">
            <v>38626</v>
          </cell>
          <cell r="B81">
            <v>35.19</v>
          </cell>
          <cell r="C81">
            <v>36.06</v>
          </cell>
          <cell r="D81">
            <v>35.75</v>
          </cell>
          <cell r="E81">
            <v>39.85</v>
          </cell>
          <cell r="F81">
            <v>38.6</v>
          </cell>
          <cell r="G81">
            <v>37.69</v>
          </cell>
          <cell r="I81">
            <v>25.25</v>
          </cell>
          <cell r="R81">
            <v>42.033138074214953</v>
          </cell>
        </row>
        <row r="82">
          <cell r="A82">
            <v>38657</v>
          </cell>
          <cell r="B82">
            <v>34.1</v>
          </cell>
          <cell r="C82">
            <v>34.619999999999997</v>
          </cell>
          <cell r="D82">
            <v>34.07</v>
          </cell>
          <cell r="E82">
            <v>37.6</v>
          </cell>
          <cell r="F82">
            <v>38.1</v>
          </cell>
          <cell r="G82">
            <v>36.24</v>
          </cell>
          <cell r="I82">
            <v>22.25</v>
          </cell>
          <cell r="R82">
            <v>45.089931485288425</v>
          </cell>
        </row>
        <row r="83">
          <cell r="A83">
            <v>38687</v>
          </cell>
          <cell r="B83">
            <v>34.1</v>
          </cell>
          <cell r="C83">
            <v>36.44</v>
          </cell>
          <cell r="D83">
            <v>36.119999999999997</v>
          </cell>
          <cell r="E83">
            <v>38.85</v>
          </cell>
          <cell r="F83">
            <v>42.1</v>
          </cell>
          <cell r="G83">
            <v>36.06</v>
          </cell>
          <cell r="I83">
            <v>25.5</v>
          </cell>
          <cell r="R83">
            <v>47.465821331018901</v>
          </cell>
        </row>
        <row r="84">
          <cell r="A84">
            <v>38718</v>
          </cell>
          <cell r="B84">
            <v>35.83</v>
          </cell>
          <cell r="C84">
            <v>37.299999999999997</v>
          </cell>
          <cell r="D84">
            <v>36.64</v>
          </cell>
          <cell r="E84">
            <v>39.06</v>
          </cell>
          <cell r="F84">
            <v>40.35</v>
          </cell>
          <cell r="G84">
            <v>38.25</v>
          </cell>
          <cell r="I84">
            <v>18.25</v>
          </cell>
          <cell r="R84">
            <v>42.567284251440284</v>
          </cell>
        </row>
        <row r="85">
          <cell r="A85">
            <v>38749</v>
          </cell>
          <cell r="B85">
            <v>35.53</v>
          </cell>
          <cell r="C85">
            <v>35.71</v>
          </cell>
          <cell r="D85">
            <v>35.270000000000003</v>
          </cell>
          <cell r="E85">
            <v>39.049999999999997</v>
          </cell>
          <cell r="F85">
            <v>38.44</v>
          </cell>
          <cell r="G85">
            <v>37.950000000000003</v>
          </cell>
          <cell r="I85">
            <v>20.5</v>
          </cell>
          <cell r="R85">
            <v>41.159552535088658</v>
          </cell>
        </row>
        <row r="86">
          <cell r="A86">
            <v>38777</v>
          </cell>
          <cell r="B86">
            <v>35.53</v>
          </cell>
          <cell r="C86">
            <v>33.840000000000003</v>
          </cell>
          <cell r="D86">
            <v>32.68</v>
          </cell>
          <cell r="E86">
            <v>38.049999999999997</v>
          </cell>
          <cell r="F86">
            <v>36.82</v>
          </cell>
          <cell r="G86">
            <v>37.950000000000003</v>
          </cell>
          <cell r="I86">
            <v>17.5</v>
          </cell>
          <cell r="R86">
            <v>39.523954853158024</v>
          </cell>
        </row>
        <row r="87">
          <cell r="A87">
            <v>38808</v>
          </cell>
          <cell r="B87">
            <v>35.22</v>
          </cell>
          <cell r="C87">
            <v>34.85</v>
          </cell>
          <cell r="D87">
            <v>31.71</v>
          </cell>
          <cell r="E87">
            <v>37.729999999999997</v>
          </cell>
          <cell r="F87">
            <v>36.799999999999997</v>
          </cell>
          <cell r="G87">
            <v>37.64</v>
          </cell>
          <cell r="I87">
            <v>24.25</v>
          </cell>
          <cell r="R87">
            <v>36.661793679519405</v>
          </cell>
        </row>
        <row r="88">
          <cell r="A88">
            <v>38838</v>
          </cell>
          <cell r="B88">
            <v>35.22</v>
          </cell>
          <cell r="C88">
            <v>32.04</v>
          </cell>
          <cell r="D88">
            <v>28.8</v>
          </cell>
          <cell r="E88">
            <v>39.04</v>
          </cell>
          <cell r="F88">
            <v>37.299999999999997</v>
          </cell>
          <cell r="G88">
            <v>37.64</v>
          </cell>
          <cell r="I88">
            <v>24.25</v>
          </cell>
          <cell r="R88">
            <v>36.615861170023173</v>
          </cell>
        </row>
        <row r="89">
          <cell r="A89">
            <v>38869</v>
          </cell>
          <cell r="B89">
            <v>38.03</v>
          </cell>
          <cell r="C89">
            <v>32.72</v>
          </cell>
          <cell r="D89">
            <v>29.45</v>
          </cell>
          <cell r="E89">
            <v>42.98</v>
          </cell>
          <cell r="F89">
            <v>43.95</v>
          </cell>
          <cell r="G89">
            <v>41.99</v>
          </cell>
          <cell r="I89">
            <v>29.25</v>
          </cell>
          <cell r="R89">
            <v>37.03462962981579</v>
          </cell>
        </row>
        <row r="90">
          <cell r="A90">
            <v>38899</v>
          </cell>
          <cell r="B90">
            <v>46.61</v>
          </cell>
          <cell r="C90">
            <v>46.17</v>
          </cell>
          <cell r="D90">
            <v>41.81</v>
          </cell>
          <cell r="E90">
            <v>40.32</v>
          </cell>
          <cell r="F90">
            <v>45.8</v>
          </cell>
          <cell r="G90">
            <v>51.47</v>
          </cell>
          <cell r="I90">
            <v>26.25</v>
          </cell>
          <cell r="R90">
            <v>37.641722155287518</v>
          </cell>
        </row>
        <row r="91">
          <cell r="A91">
            <v>38930</v>
          </cell>
          <cell r="B91">
            <v>49.74</v>
          </cell>
          <cell r="C91">
            <v>50.84</v>
          </cell>
          <cell r="D91">
            <v>47.03</v>
          </cell>
          <cell r="E91">
            <v>45.68</v>
          </cell>
          <cell r="F91">
            <v>46.35</v>
          </cell>
          <cell r="G91">
            <v>55.82</v>
          </cell>
          <cell r="I91">
            <v>35.25</v>
          </cell>
          <cell r="R91">
            <v>38.062202477780737</v>
          </cell>
        </row>
        <row r="92">
          <cell r="A92">
            <v>38961</v>
          </cell>
          <cell r="B92">
            <v>42.56</v>
          </cell>
          <cell r="C92">
            <v>43.55</v>
          </cell>
          <cell r="D92">
            <v>39.880000000000003</v>
          </cell>
          <cell r="E92">
            <v>42.68</v>
          </cell>
          <cell r="F92">
            <v>40.26</v>
          </cell>
          <cell r="G92">
            <v>47.42</v>
          </cell>
          <cell r="I92">
            <v>22.25</v>
          </cell>
          <cell r="R92">
            <v>38.219895756707217</v>
          </cell>
        </row>
        <row r="93">
          <cell r="A93">
            <v>38991</v>
          </cell>
          <cell r="B93">
            <v>35.86</v>
          </cell>
          <cell r="C93">
            <v>36.93</v>
          </cell>
          <cell r="D93">
            <v>35.99</v>
          </cell>
          <cell r="E93">
            <v>41.32</v>
          </cell>
          <cell r="F93">
            <v>39.78</v>
          </cell>
          <cell r="G93">
            <v>38.43</v>
          </cell>
          <cell r="I93">
            <v>25.5</v>
          </cell>
          <cell r="R93">
            <v>38.364949610399776</v>
          </cell>
        </row>
        <row r="94">
          <cell r="A94">
            <v>39022</v>
          </cell>
          <cell r="B94">
            <v>34.92</v>
          </cell>
          <cell r="C94">
            <v>35.61</v>
          </cell>
          <cell r="D94">
            <v>34.44</v>
          </cell>
          <cell r="E94">
            <v>38.630000000000003</v>
          </cell>
          <cell r="F94">
            <v>39.229999999999997</v>
          </cell>
          <cell r="G94">
            <v>37.18</v>
          </cell>
          <cell r="I94">
            <v>22.5</v>
          </cell>
          <cell r="R94">
            <v>40.997703323278792</v>
          </cell>
        </row>
        <row r="95">
          <cell r="A95">
            <v>39052</v>
          </cell>
          <cell r="B95">
            <v>34.93</v>
          </cell>
          <cell r="C95">
            <v>37.29</v>
          </cell>
          <cell r="D95">
            <v>36.33</v>
          </cell>
          <cell r="E95">
            <v>39.68</v>
          </cell>
          <cell r="F95">
            <v>43.13</v>
          </cell>
          <cell r="G95">
            <v>37.04</v>
          </cell>
          <cell r="I95">
            <v>25.75</v>
          </cell>
          <cell r="R95">
            <v>43.091683722287947</v>
          </cell>
        </row>
        <row r="96">
          <cell r="A96">
            <v>39083</v>
          </cell>
          <cell r="B96">
            <v>36.32</v>
          </cell>
          <cell r="C96">
            <v>38.299999999999997</v>
          </cell>
          <cell r="D96">
            <v>36.770000000000003</v>
          </cell>
          <cell r="E96">
            <v>39.29</v>
          </cell>
          <cell r="F96">
            <v>40.75</v>
          </cell>
          <cell r="G96">
            <v>38.770000000000003</v>
          </cell>
          <cell r="I96">
            <v>27.6</v>
          </cell>
          <cell r="R96">
            <v>43.967749989779101</v>
          </cell>
        </row>
        <row r="97">
          <cell r="A97">
            <v>39114</v>
          </cell>
          <cell r="B97">
            <v>36.04</v>
          </cell>
          <cell r="C97">
            <v>36.83</v>
          </cell>
          <cell r="D97">
            <v>35.56</v>
          </cell>
          <cell r="E97">
            <v>39.409999999999997</v>
          </cell>
          <cell r="F97">
            <v>38.880000000000003</v>
          </cell>
          <cell r="G97">
            <v>38.49</v>
          </cell>
          <cell r="I97">
            <v>29.85</v>
          </cell>
          <cell r="R97">
            <v>42.543837392919748</v>
          </cell>
        </row>
        <row r="98">
          <cell r="A98">
            <v>39142</v>
          </cell>
          <cell r="B98">
            <v>36.04</v>
          </cell>
          <cell r="C98">
            <v>35.119999999999997</v>
          </cell>
          <cell r="D98">
            <v>33.22</v>
          </cell>
          <cell r="E98">
            <v>38.54</v>
          </cell>
          <cell r="F98">
            <v>37.47</v>
          </cell>
          <cell r="G98">
            <v>38.49</v>
          </cell>
          <cell r="I98">
            <v>26.85</v>
          </cell>
          <cell r="R98">
            <v>40.892211500766606</v>
          </cell>
        </row>
        <row r="99">
          <cell r="A99">
            <v>39173</v>
          </cell>
          <cell r="B99">
            <v>35.76</v>
          </cell>
          <cell r="C99">
            <v>36.049999999999997</v>
          </cell>
          <cell r="D99">
            <v>32.35</v>
          </cell>
          <cell r="E99">
            <v>38.6</v>
          </cell>
          <cell r="F99">
            <v>37.57</v>
          </cell>
          <cell r="G99">
            <v>38.22</v>
          </cell>
          <cell r="I99">
            <v>33.6</v>
          </cell>
          <cell r="R99">
            <v>38.008393783554979</v>
          </cell>
        </row>
        <row r="100">
          <cell r="A100">
            <v>39203</v>
          </cell>
          <cell r="B100">
            <v>35.76</v>
          </cell>
          <cell r="C100">
            <v>33.46</v>
          </cell>
          <cell r="D100">
            <v>29.71</v>
          </cell>
          <cell r="E100">
            <v>39.799999999999997</v>
          </cell>
          <cell r="F100">
            <v>38.07</v>
          </cell>
          <cell r="G100">
            <v>38.21</v>
          </cell>
          <cell r="I100">
            <v>33.6</v>
          </cell>
          <cell r="R100">
            <v>37.953127367739746</v>
          </cell>
        </row>
        <row r="101">
          <cell r="A101">
            <v>39234</v>
          </cell>
          <cell r="B101">
            <v>38.31</v>
          </cell>
          <cell r="C101">
            <v>34.090000000000003</v>
          </cell>
          <cell r="D101">
            <v>30.3</v>
          </cell>
          <cell r="E101">
            <v>43.58</v>
          </cell>
          <cell r="F101">
            <v>44.25</v>
          </cell>
          <cell r="G101">
            <v>42.15</v>
          </cell>
          <cell r="I101">
            <v>39.6</v>
          </cell>
          <cell r="R101">
            <v>38.363567086257305</v>
          </cell>
        </row>
        <row r="102">
          <cell r="A102">
            <v>39264</v>
          </cell>
          <cell r="B102">
            <v>46.08</v>
          </cell>
          <cell r="C102">
            <v>46.49</v>
          </cell>
          <cell r="D102">
            <v>41.51</v>
          </cell>
          <cell r="E102">
            <v>39.72</v>
          </cell>
          <cell r="F102">
            <v>45.06</v>
          </cell>
          <cell r="G102">
            <v>50.72</v>
          </cell>
          <cell r="I102">
            <v>46.6</v>
          </cell>
          <cell r="R102">
            <v>38.962664229572773</v>
          </cell>
        </row>
        <row r="103">
          <cell r="A103">
            <v>39295</v>
          </cell>
          <cell r="B103">
            <v>48.91</v>
          </cell>
          <cell r="C103">
            <v>50.8</v>
          </cell>
          <cell r="D103">
            <v>46.24</v>
          </cell>
          <cell r="E103">
            <v>44.6</v>
          </cell>
          <cell r="F103">
            <v>45.09</v>
          </cell>
          <cell r="G103">
            <v>54.65</v>
          </cell>
          <cell r="I103">
            <v>55.6</v>
          </cell>
          <cell r="R103">
            <v>39.373490390016435</v>
          </cell>
        </row>
        <row r="104">
          <cell r="A104">
            <v>39326</v>
          </cell>
          <cell r="B104">
            <v>42.42</v>
          </cell>
          <cell r="C104">
            <v>44.08</v>
          </cell>
          <cell r="D104">
            <v>39.770000000000003</v>
          </cell>
          <cell r="E104">
            <v>41.86</v>
          </cell>
          <cell r="F104">
            <v>39.770000000000003</v>
          </cell>
          <cell r="G104">
            <v>47.06</v>
          </cell>
          <cell r="I104">
            <v>38.6</v>
          </cell>
          <cell r="R104">
            <v>39.520143278547472</v>
          </cell>
        </row>
        <row r="105">
          <cell r="A105">
            <v>39356</v>
          </cell>
          <cell r="B105">
            <v>36.340000000000003</v>
          </cell>
          <cell r="C105">
            <v>37.97</v>
          </cell>
          <cell r="D105">
            <v>36.24</v>
          </cell>
          <cell r="E105">
            <v>42.24</v>
          </cell>
          <cell r="F105">
            <v>40.54</v>
          </cell>
          <cell r="G105">
            <v>38.92</v>
          </cell>
          <cell r="I105">
            <v>37.85</v>
          </cell>
          <cell r="R105">
            <v>39.654005109726455</v>
          </cell>
        </row>
        <row r="106">
          <cell r="A106">
            <v>39387</v>
          </cell>
          <cell r="B106">
            <v>35.5</v>
          </cell>
          <cell r="C106">
            <v>36.76</v>
          </cell>
          <cell r="D106">
            <v>34.82</v>
          </cell>
          <cell r="E106">
            <v>39.31</v>
          </cell>
          <cell r="F106">
            <v>39.96</v>
          </cell>
          <cell r="G106">
            <v>37.81</v>
          </cell>
          <cell r="I106">
            <v>34.85</v>
          </cell>
          <cell r="R106">
            <v>41.979408183427338</v>
          </cell>
        </row>
        <row r="107">
          <cell r="A107">
            <v>39417</v>
          </cell>
          <cell r="B107">
            <v>35.5</v>
          </cell>
          <cell r="C107">
            <v>38.31</v>
          </cell>
          <cell r="D107">
            <v>36.56</v>
          </cell>
          <cell r="E107">
            <v>40.25</v>
          </cell>
          <cell r="F107">
            <v>43.81</v>
          </cell>
          <cell r="G107">
            <v>37.67</v>
          </cell>
          <cell r="I107">
            <v>38.1</v>
          </cell>
          <cell r="R107">
            <v>44.07876402226357</v>
          </cell>
        </row>
        <row r="108">
          <cell r="A108">
            <v>39448</v>
          </cell>
          <cell r="B108">
            <v>36.729999999999997</v>
          </cell>
          <cell r="C108">
            <v>39.270000000000003</v>
          </cell>
          <cell r="D108">
            <v>37.21</v>
          </cell>
          <cell r="E108">
            <v>39.520000000000003</v>
          </cell>
          <cell r="F108">
            <v>40.98</v>
          </cell>
          <cell r="G108">
            <v>39.19</v>
          </cell>
          <cell r="I108">
            <v>27.95</v>
          </cell>
          <cell r="R108">
            <v>44.988737672193757</v>
          </cell>
        </row>
        <row r="109">
          <cell r="A109">
            <v>39479</v>
          </cell>
          <cell r="B109">
            <v>36.479999999999997</v>
          </cell>
          <cell r="C109">
            <v>37.9</v>
          </cell>
          <cell r="D109">
            <v>36.1</v>
          </cell>
          <cell r="E109">
            <v>39.74</v>
          </cell>
          <cell r="F109">
            <v>39.11</v>
          </cell>
          <cell r="G109">
            <v>38.94</v>
          </cell>
          <cell r="I109">
            <v>30.2</v>
          </cell>
          <cell r="R109">
            <v>43.5616132646918</v>
          </cell>
        </row>
        <row r="110">
          <cell r="A110">
            <v>39508</v>
          </cell>
          <cell r="B110">
            <v>36.479999999999997</v>
          </cell>
          <cell r="C110">
            <v>36.29</v>
          </cell>
          <cell r="D110">
            <v>33.909999999999997</v>
          </cell>
          <cell r="E110">
            <v>38.96</v>
          </cell>
          <cell r="F110">
            <v>37.68</v>
          </cell>
          <cell r="G110">
            <v>38.94</v>
          </cell>
          <cell r="I110">
            <v>27.2</v>
          </cell>
          <cell r="R110">
            <v>41.906468261497494</v>
          </cell>
        </row>
        <row r="111">
          <cell r="A111">
            <v>39539</v>
          </cell>
          <cell r="B111">
            <v>36.22</v>
          </cell>
          <cell r="C111">
            <v>37.159999999999997</v>
          </cell>
          <cell r="D111">
            <v>33.1</v>
          </cell>
          <cell r="E111">
            <v>39.29</v>
          </cell>
          <cell r="F111">
            <v>37.770000000000003</v>
          </cell>
          <cell r="G111">
            <v>38.69</v>
          </cell>
          <cell r="I111">
            <v>33.950000000000003</v>
          </cell>
          <cell r="R111">
            <v>38.763705721371402</v>
          </cell>
        </row>
        <row r="112">
          <cell r="A112">
            <v>39569</v>
          </cell>
          <cell r="B112">
            <v>36.22</v>
          </cell>
          <cell r="C112">
            <v>34.729999999999997</v>
          </cell>
          <cell r="D112">
            <v>30.64</v>
          </cell>
          <cell r="E112">
            <v>40.409999999999997</v>
          </cell>
          <cell r="F112">
            <v>38.270000000000003</v>
          </cell>
          <cell r="G112">
            <v>38.69</v>
          </cell>
          <cell r="I112">
            <v>33.950000000000003</v>
          </cell>
          <cell r="R112">
            <v>38.70850866315503</v>
          </cell>
        </row>
        <row r="113">
          <cell r="A113">
            <v>39600</v>
          </cell>
          <cell r="B113">
            <v>38.58</v>
          </cell>
          <cell r="C113">
            <v>35.32</v>
          </cell>
          <cell r="D113">
            <v>31.19</v>
          </cell>
          <cell r="E113">
            <v>44.08</v>
          </cell>
          <cell r="F113">
            <v>44.52</v>
          </cell>
          <cell r="G113">
            <v>42.32</v>
          </cell>
          <cell r="I113">
            <v>39.950000000000003</v>
          </cell>
          <cell r="R113">
            <v>39.120171806510776</v>
          </cell>
        </row>
        <row r="114">
          <cell r="A114">
            <v>39630</v>
          </cell>
          <cell r="B114">
            <v>45.78</v>
          </cell>
          <cell r="C114">
            <v>47.02</v>
          </cell>
          <cell r="D114">
            <v>41.65</v>
          </cell>
          <cell r="E114">
            <v>39.380000000000003</v>
          </cell>
          <cell r="F114">
            <v>45.39</v>
          </cell>
          <cell r="G114">
            <v>50.25</v>
          </cell>
          <cell r="I114">
            <v>46.95</v>
          </cell>
          <cell r="R114">
            <v>39.720952315870534</v>
          </cell>
        </row>
        <row r="115">
          <cell r="A115">
            <v>39661</v>
          </cell>
          <cell r="B115">
            <v>48.4</v>
          </cell>
          <cell r="C115">
            <v>51.08</v>
          </cell>
          <cell r="D115">
            <v>46.06</v>
          </cell>
          <cell r="E115">
            <v>43.91</v>
          </cell>
          <cell r="F115">
            <v>45.45</v>
          </cell>
          <cell r="G115">
            <v>53.88</v>
          </cell>
          <cell r="I115">
            <v>55.95</v>
          </cell>
          <cell r="R115">
            <v>40.133006616455688</v>
          </cell>
        </row>
        <row r="116">
          <cell r="A116">
            <v>39692</v>
          </cell>
          <cell r="B116">
            <v>42.38</v>
          </cell>
          <cell r="C116">
            <v>44.75</v>
          </cell>
          <cell r="D116">
            <v>40.020000000000003</v>
          </cell>
          <cell r="E116">
            <v>41.36</v>
          </cell>
          <cell r="F116">
            <v>40.06</v>
          </cell>
          <cell r="G116">
            <v>46.85</v>
          </cell>
          <cell r="I116">
            <v>38.950000000000003</v>
          </cell>
          <cell r="R116">
            <v>40.280237016855722</v>
          </cell>
        </row>
        <row r="117">
          <cell r="A117">
            <v>39722</v>
          </cell>
          <cell r="B117">
            <v>36.76</v>
          </cell>
          <cell r="C117">
            <v>38.99</v>
          </cell>
          <cell r="D117">
            <v>36.729999999999997</v>
          </cell>
          <cell r="E117">
            <v>42.97</v>
          </cell>
          <cell r="F117">
            <v>40.76</v>
          </cell>
          <cell r="G117">
            <v>39.340000000000003</v>
          </cell>
          <cell r="I117">
            <v>38.200000000000003</v>
          </cell>
          <cell r="R117">
            <v>40.414638466154486</v>
          </cell>
        </row>
        <row r="118">
          <cell r="A118">
            <v>39753</v>
          </cell>
          <cell r="B118">
            <v>35.979999999999997</v>
          </cell>
          <cell r="C118">
            <v>37.85</v>
          </cell>
          <cell r="D118">
            <v>35.39</v>
          </cell>
          <cell r="E118">
            <v>39.86</v>
          </cell>
          <cell r="F118">
            <v>40.18</v>
          </cell>
          <cell r="G118">
            <v>38.31</v>
          </cell>
          <cell r="I118">
            <v>35.200000000000003</v>
          </cell>
          <cell r="R118">
            <v>42.954918722395661</v>
          </cell>
        </row>
        <row r="119">
          <cell r="A119">
            <v>39783</v>
          </cell>
          <cell r="B119">
            <v>35.979999999999997</v>
          </cell>
          <cell r="C119">
            <v>39.31</v>
          </cell>
          <cell r="D119">
            <v>37.03</v>
          </cell>
          <cell r="E119">
            <v>40.72</v>
          </cell>
          <cell r="F119">
            <v>44.05</v>
          </cell>
          <cell r="G119">
            <v>38.18</v>
          </cell>
          <cell r="I119">
            <v>38.450000000000003</v>
          </cell>
          <cell r="R119">
            <v>45.084859476831816</v>
          </cell>
        </row>
        <row r="120">
          <cell r="A120">
            <v>39814</v>
          </cell>
          <cell r="B120">
            <v>37.14</v>
          </cell>
          <cell r="C120">
            <v>40.35</v>
          </cell>
          <cell r="D120">
            <v>37.65</v>
          </cell>
          <cell r="E120">
            <v>39.76</v>
          </cell>
          <cell r="F120">
            <v>41.22</v>
          </cell>
          <cell r="G120">
            <v>39.61</v>
          </cell>
          <cell r="I120">
            <v>28.45</v>
          </cell>
          <cell r="R120">
            <v>46.055970497868813</v>
          </cell>
        </row>
        <row r="121">
          <cell r="A121">
            <v>39845</v>
          </cell>
          <cell r="B121">
            <v>36.9</v>
          </cell>
          <cell r="C121">
            <v>39.049999999999997</v>
          </cell>
          <cell r="D121">
            <v>36.630000000000003</v>
          </cell>
          <cell r="E121">
            <v>40.07</v>
          </cell>
          <cell r="F121">
            <v>39.33</v>
          </cell>
          <cell r="G121">
            <v>39.369999999999997</v>
          </cell>
          <cell r="I121">
            <v>30.7</v>
          </cell>
          <cell r="R121">
            <v>44.649238204012633</v>
          </cell>
        </row>
        <row r="122">
          <cell r="A122">
            <v>39873</v>
          </cell>
          <cell r="B122">
            <v>36.9</v>
          </cell>
          <cell r="C122">
            <v>37.54</v>
          </cell>
          <cell r="D122">
            <v>34.6</v>
          </cell>
          <cell r="E122">
            <v>39.380000000000003</v>
          </cell>
          <cell r="F122">
            <v>37.9</v>
          </cell>
          <cell r="G122">
            <v>39.369999999999997</v>
          </cell>
          <cell r="I122">
            <v>27.7</v>
          </cell>
          <cell r="R122">
            <v>43.009398358635259</v>
          </cell>
        </row>
        <row r="123">
          <cell r="A123">
            <v>39904</v>
          </cell>
          <cell r="B123">
            <v>36.659999999999997</v>
          </cell>
          <cell r="C123">
            <v>38.369999999999997</v>
          </cell>
          <cell r="D123">
            <v>33.840000000000003</v>
          </cell>
          <cell r="E123">
            <v>39.950000000000003</v>
          </cell>
          <cell r="F123">
            <v>37.97</v>
          </cell>
          <cell r="G123">
            <v>39.130000000000003</v>
          </cell>
          <cell r="I123">
            <v>34.5</v>
          </cell>
          <cell r="R123">
            <v>39.431030879055278</v>
          </cell>
        </row>
        <row r="124">
          <cell r="A124">
            <v>39934</v>
          </cell>
          <cell r="B124">
            <v>36.659999999999997</v>
          </cell>
          <cell r="C124">
            <v>36.07</v>
          </cell>
          <cell r="D124">
            <v>31.54</v>
          </cell>
          <cell r="E124">
            <v>41</v>
          </cell>
          <cell r="F124">
            <v>38.479999999999997</v>
          </cell>
          <cell r="G124">
            <v>39.130000000000003</v>
          </cell>
          <cell r="I124">
            <v>34.5</v>
          </cell>
          <cell r="R124">
            <v>39.399207570921796</v>
          </cell>
        </row>
        <row r="125">
          <cell r="A125">
            <v>39965</v>
          </cell>
          <cell r="B125">
            <v>38.85</v>
          </cell>
          <cell r="C125">
            <v>36.630000000000003</v>
          </cell>
          <cell r="D125">
            <v>32.06</v>
          </cell>
          <cell r="E125">
            <v>44.56</v>
          </cell>
          <cell r="F125">
            <v>44.79</v>
          </cell>
          <cell r="G125">
            <v>42.5</v>
          </cell>
          <cell r="I125">
            <v>40.5</v>
          </cell>
          <cell r="R125">
            <v>39.838753028933418</v>
          </cell>
        </row>
        <row r="126">
          <cell r="A126">
            <v>39995</v>
          </cell>
          <cell r="B126">
            <v>45.51</v>
          </cell>
          <cell r="C126">
            <v>47.67</v>
          </cell>
          <cell r="D126">
            <v>41.81</v>
          </cell>
          <cell r="E126">
            <v>39.08</v>
          </cell>
          <cell r="F126">
            <v>45.72</v>
          </cell>
          <cell r="G126">
            <v>49.81</v>
          </cell>
          <cell r="I126">
            <v>47.5</v>
          </cell>
          <cell r="R126">
            <v>40.469071078503518</v>
          </cell>
        </row>
        <row r="127">
          <cell r="A127">
            <v>40026</v>
          </cell>
          <cell r="B127">
            <v>47.94</v>
          </cell>
          <cell r="C127">
            <v>51.51</v>
          </cell>
          <cell r="D127">
            <v>45.93</v>
          </cell>
          <cell r="E127">
            <v>43.28</v>
          </cell>
          <cell r="F127">
            <v>45.82</v>
          </cell>
          <cell r="G127">
            <v>53.17</v>
          </cell>
          <cell r="I127">
            <v>56.5</v>
          </cell>
          <cell r="R127">
            <v>40.911248132302987</v>
          </cell>
        </row>
        <row r="128">
          <cell r="A128">
            <v>40057</v>
          </cell>
          <cell r="B128">
            <v>42.37</v>
          </cell>
          <cell r="C128">
            <v>45.53</v>
          </cell>
          <cell r="D128">
            <v>40.299999999999997</v>
          </cell>
          <cell r="E128">
            <v>40.92</v>
          </cell>
          <cell r="F128">
            <v>40.36</v>
          </cell>
          <cell r="G128">
            <v>46.68</v>
          </cell>
          <cell r="I128">
            <v>39.450000000000003</v>
          </cell>
          <cell r="R128">
            <v>41.087322960943013</v>
          </cell>
        </row>
        <row r="129">
          <cell r="A129">
            <v>40087</v>
          </cell>
          <cell r="B129">
            <v>37.159999999999997</v>
          </cell>
          <cell r="C129">
            <v>40.1</v>
          </cell>
          <cell r="D129">
            <v>37.229999999999997</v>
          </cell>
          <cell r="E129">
            <v>43.66</v>
          </cell>
          <cell r="F129">
            <v>40.98</v>
          </cell>
          <cell r="G129">
            <v>39.729999999999997</v>
          </cell>
          <cell r="I129">
            <v>38.75</v>
          </cell>
          <cell r="R129">
            <v>41.250274986136681</v>
          </cell>
        </row>
        <row r="130">
          <cell r="A130">
            <v>40118</v>
          </cell>
          <cell r="B130">
            <v>36.44</v>
          </cell>
          <cell r="C130">
            <v>39.020000000000003</v>
          </cell>
          <cell r="D130">
            <v>35.96</v>
          </cell>
          <cell r="E130">
            <v>40.39</v>
          </cell>
          <cell r="F130">
            <v>40.39</v>
          </cell>
          <cell r="G130">
            <v>38.78</v>
          </cell>
          <cell r="I130">
            <v>35.75</v>
          </cell>
          <cell r="R130">
            <v>44.654951449111003</v>
          </cell>
        </row>
        <row r="131">
          <cell r="A131">
            <v>40148</v>
          </cell>
          <cell r="B131">
            <v>36.44</v>
          </cell>
          <cell r="C131">
            <v>40.4</v>
          </cell>
          <cell r="D131">
            <v>37.51</v>
          </cell>
          <cell r="E131">
            <v>41.18</v>
          </cell>
          <cell r="F131">
            <v>44.29</v>
          </cell>
          <cell r="G131">
            <v>38.659999999999997</v>
          </cell>
          <cell r="I131">
            <v>38.950000000000003</v>
          </cell>
          <cell r="R131">
            <v>46.813864903455382</v>
          </cell>
        </row>
        <row r="132">
          <cell r="A132">
            <v>40179</v>
          </cell>
          <cell r="B132">
            <v>37.53</v>
          </cell>
          <cell r="C132">
            <v>41.42</v>
          </cell>
          <cell r="D132">
            <v>38.1</v>
          </cell>
          <cell r="E132">
            <v>40.24</v>
          </cell>
          <cell r="F132">
            <v>41.45</v>
          </cell>
          <cell r="G132">
            <v>39.950000000000003</v>
          </cell>
          <cell r="I132">
            <v>28.95</v>
          </cell>
          <cell r="R132">
            <v>47.835019335165107</v>
          </cell>
        </row>
        <row r="133">
          <cell r="A133">
            <v>40210</v>
          </cell>
          <cell r="B133">
            <v>37.31</v>
          </cell>
          <cell r="C133">
            <v>40.21</v>
          </cell>
          <cell r="D133">
            <v>37.159999999999997</v>
          </cell>
          <cell r="E133">
            <v>40.630000000000003</v>
          </cell>
          <cell r="F133">
            <v>39.56</v>
          </cell>
          <cell r="G133">
            <v>39.729999999999997</v>
          </cell>
          <cell r="I133">
            <v>31.2</v>
          </cell>
          <cell r="R133">
            <v>46.422135961817965</v>
          </cell>
        </row>
        <row r="134">
          <cell r="A134">
            <v>40238</v>
          </cell>
          <cell r="B134">
            <v>37.31</v>
          </cell>
          <cell r="C134">
            <v>38.78</v>
          </cell>
          <cell r="D134">
            <v>35.26</v>
          </cell>
          <cell r="E134">
            <v>40.03</v>
          </cell>
          <cell r="F134">
            <v>38.11</v>
          </cell>
          <cell r="G134">
            <v>39.74</v>
          </cell>
          <cell r="I134">
            <v>28.2</v>
          </cell>
          <cell r="R134">
            <v>44.772507937722359</v>
          </cell>
        </row>
        <row r="135">
          <cell r="A135">
            <v>40269</v>
          </cell>
          <cell r="B135">
            <v>37.090000000000003</v>
          </cell>
          <cell r="C135">
            <v>39.57</v>
          </cell>
          <cell r="D135">
            <v>34.56</v>
          </cell>
          <cell r="E135">
            <v>40.83</v>
          </cell>
          <cell r="F135">
            <v>38.159999999999997</v>
          </cell>
          <cell r="G135">
            <v>39.520000000000003</v>
          </cell>
          <cell r="I135">
            <v>35.25</v>
          </cell>
          <cell r="R135">
            <v>41.035887821840973</v>
          </cell>
        </row>
        <row r="136">
          <cell r="A136">
            <v>40299</v>
          </cell>
          <cell r="B136">
            <v>37.090000000000003</v>
          </cell>
          <cell r="C136">
            <v>37.4</v>
          </cell>
          <cell r="D136">
            <v>32.42</v>
          </cell>
          <cell r="E136">
            <v>41.81</v>
          </cell>
          <cell r="F136">
            <v>38.68</v>
          </cell>
          <cell r="G136">
            <v>39.520000000000003</v>
          </cell>
          <cell r="I136">
            <v>35.25</v>
          </cell>
          <cell r="R136">
            <v>41.010783208977877</v>
          </cell>
        </row>
        <row r="137">
          <cell r="A137">
            <v>40330</v>
          </cell>
          <cell r="B137">
            <v>39.11</v>
          </cell>
          <cell r="C137">
            <v>37.93</v>
          </cell>
          <cell r="D137">
            <v>32.9</v>
          </cell>
          <cell r="E137">
            <v>45.27</v>
          </cell>
          <cell r="F137">
            <v>45.05</v>
          </cell>
          <cell r="G137">
            <v>42.61</v>
          </cell>
          <cell r="I137">
            <v>41.25</v>
          </cell>
          <cell r="R137">
            <v>41.462449144708032</v>
          </cell>
        </row>
        <row r="138">
          <cell r="A138">
            <v>40360</v>
          </cell>
          <cell r="B138">
            <v>45.29</v>
          </cell>
          <cell r="C138">
            <v>48.35</v>
          </cell>
          <cell r="D138">
            <v>42</v>
          </cell>
          <cell r="E138">
            <v>39.06</v>
          </cell>
          <cell r="F138">
            <v>46.05</v>
          </cell>
          <cell r="G138">
            <v>49.38</v>
          </cell>
          <cell r="I138">
            <v>48.25</v>
          </cell>
          <cell r="R138">
            <v>42.106916998499571</v>
          </cell>
        </row>
        <row r="139">
          <cell r="A139">
            <v>40391</v>
          </cell>
          <cell r="B139">
            <v>47.53</v>
          </cell>
          <cell r="C139">
            <v>51.97</v>
          </cell>
          <cell r="D139">
            <v>45.83</v>
          </cell>
          <cell r="E139">
            <v>42.97</v>
          </cell>
          <cell r="F139">
            <v>46.18</v>
          </cell>
          <cell r="G139">
            <v>52.47</v>
          </cell>
          <cell r="I139">
            <v>57.25</v>
          </cell>
          <cell r="R139">
            <v>42.56157743988485</v>
          </cell>
        </row>
        <row r="140">
          <cell r="A140">
            <v>40422</v>
          </cell>
          <cell r="B140">
            <v>42.38</v>
          </cell>
          <cell r="C140">
            <v>46.33</v>
          </cell>
          <cell r="D140">
            <v>40.58</v>
          </cell>
          <cell r="E140">
            <v>40.770000000000003</v>
          </cell>
          <cell r="F140">
            <v>40.659999999999997</v>
          </cell>
          <cell r="G140">
            <v>46.48</v>
          </cell>
          <cell r="I140">
            <v>39.950000000000003</v>
          </cell>
          <cell r="R140">
            <v>42.747253842062904</v>
          </cell>
        </row>
        <row r="141">
          <cell r="A141">
            <v>40452</v>
          </cell>
          <cell r="B141">
            <v>37.56</v>
          </cell>
          <cell r="C141">
            <v>41.2</v>
          </cell>
          <cell r="D141">
            <v>37.72</v>
          </cell>
          <cell r="E141">
            <v>44.57</v>
          </cell>
          <cell r="F141">
            <v>41.19</v>
          </cell>
          <cell r="G141">
            <v>40.08</v>
          </cell>
          <cell r="I141">
            <v>39.5</v>
          </cell>
          <cell r="R141">
            <v>42.91947959813303</v>
          </cell>
        </row>
        <row r="142">
          <cell r="A142">
            <v>40483</v>
          </cell>
          <cell r="B142">
            <v>36.880000000000003</v>
          </cell>
          <cell r="C142">
            <v>40.19</v>
          </cell>
          <cell r="D142">
            <v>36.53</v>
          </cell>
          <cell r="E142">
            <v>41.15</v>
          </cell>
          <cell r="F142">
            <v>40.6</v>
          </cell>
          <cell r="G142">
            <v>39.19</v>
          </cell>
          <cell r="I142">
            <v>36.5</v>
          </cell>
          <cell r="R142">
            <v>45.468415512481585</v>
          </cell>
        </row>
        <row r="143">
          <cell r="A143">
            <v>40513</v>
          </cell>
          <cell r="B143">
            <v>36.89</v>
          </cell>
          <cell r="C143">
            <v>41.49</v>
          </cell>
          <cell r="D143">
            <v>37.979999999999997</v>
          </cell>
          <cell r="E143">
            <v>41.87</v>
          </cell>
          <cell r="F143">
            <v>44.53</v>
          </cell>
          <cell r="G143">
            <v>39.090000000000003</v>
          </cell>
          <cell r="I143">
            <v>39.450000000000003</v>
          </cell>
          <cell r="R143">
            <v>47.659965547888532</v>
          </cell>
        </row>
        <row r="144">
          <cell r="A144">
            <v>40544</v>
          </cell>
          <cell r="B144">
            <v>37.909999999999997</v>
          </cell>
          <cell r="C144">
            <v>42.49</v>
          </cell>
          <cell r="D144">
            <v>38.549999999999997</v>
          </cell>
          <cell r="E144">
            <v>40.729999999999997</v>
          </cell>
          <cell r="F144">
            <v>41.68</v>
          </cell>
          <cell r="G144">
            <v>40.28</v>
          </cell>
          <cell r="I144">
            <v>29.45</v>
          </cell>
          <cell r="R144">
            <v>43.554290790984503</v>
          </cell>
        </row>
        <row r="145">
          <cell r="A145">
            <v>40575</v>
          </cell>
          <cell r="B145">
            <v>37.71</v>
          </cell>
          <cell r="C145">
            <v>41.35</v>
          </cell>
          <cell r="D145">
            <v>37.69</v>
          </cell>
          <cell r="E145">
            <v>41.2</v>
          </cell>
          <cell r="F145">
            <v>39.78</v>
          </cell>
          <cell r="G145">
            <v>40.08</v>
          </cell>
          <cell r="I145">
            <v>31.7</v>
          </cell>
          <cell r="R145">
            <v>42.223969733163869</v>
          </cell>
        </row>
        <row r="146">
          <cell r="A146">
            <v>40603</v>
          </cell>
          <cell r="B146">
            <v>37.71</v>
          </cell>
          <cell r="C146">
            <v>40.020000000000003</v>
          </cell>
          <cell r="D146">
            <v>35.92</v>
          </cell>
          <cell r="E146">
            <v>40.659999999999997</v>
          </cell>
          <cell r="F146">
            <v>38.32</v>
          </cell>
          <cell r="G146">
            <v>40.090000000000003</v>
          </cell>
          <cell r="I146">
            <v>28.7</v>
          </cell>
          <cell r="R146">
            <v>40.673203118018634</v>
          </cell>
        </row>
        <row r="147">
          <cell r="A147">
            <v>40634</v>
          </cell>
          <cell r="B147">
            <v>37.51</v>
          </cell>
          <cell r="C147">
            <v>40.76</v>
          </cell>
          <cell r="D147">
            <v>35.26</v>
          </cell>
          <cell r="E147">
            <v>41.68</v>
          </cell>
          <cell r="F147">
            <v>38.36</v>
          </cell>
          <cell r="G147">
            <v>39.89</v>
          </cell>
          <cell r="I147">
            <v>35.75</v>
          </cell>
          <cell r="R147">
            <v>37.289206296806476</v>
          </cell>
        </row>
        <row r="148">
          <cell r="A148">
            <v>40664</v>
          </cell>
          <cell r="B148">
            <v>37.51</v>
          </cell>
          <cell r="C148">
            <v>38.72</v>
          </cell>
          <cell r="D148">
            <v>33.270000000000003</v>
          </cell>
          <cell r="E148">
            <v>42.61</v>
          </cell>
          <cell r="F148">
            <v>38.89</v>
          </cell>
          <cell r="G148">
            <v>39.89</v>
          </cell>
          <cell r="I148">
            <v>35.75</v>
          </cell>
          <cell r="R148">
            <v>37.259111575071302</v>
          </cell>
        </row>
        <row r="149">
          <cell r="A149">
            <v>40695</v>
          </cell>
          <cell r="B149">
            <v>39.380000000000003</v>
          </cell>
          <cell r="C149">
            <v>39.22</v>
          </cell>
          <cell r="D149">
            <v>33.72</v>
          </cell>
          <cell r="E149">
            <v>45.97</v>
          </cell>
          <cell r="F149">
            <v>45.32</v>
          </cell>
          <cell r="G149">
            <v>42.74</v>
          </cell>
          <cell r="I149">
            <v>41.75</v>
          </cell>
          <cell r="R149">
            <v>37.674781693128644</v>
          </cell>
        </row>
        <row r="150">
          <cell r="A150">
            <v>40725</v>
          </cell>
          <cell r="B150">
            <v>45.1</v>
          </cell>
          <cell r="C150">
            <v>49.04</v>
          </cell>
          <cell r="D150">
            <v>42.2</v>
          </cell>
          <cell r="E150">
            <v>39.08</v>
          </cell>
          <cell r="F150">
            <v>46.38</v>
          </cell>
          <cell r="G150">
            <v>48.99</v>
          </cell>
          <cell r="I150">
            <v>48.75</v>
          </cell>
          <cell r="R150">
            <v>38.270861969475284</v>
          </cell>
        </row>
        <row r="151">
          <cell r="A151">
            <v>40756</v>
          </cell>
          <cell r="B151">
            <v>47.18</v>
          </cell>
          <cell r="C151">
            <v>52.46</v>
          </cell>
          <cell r="D151">
            <v>45.78</v>
          </cell>
          <cell r="E151">
            <v>42.71</v>
          </cell>
          <cell r="F151">
            <v>46.54</v>
          </cell>
          <cell r="G151">
            <v>51.85</v>
          </cell>
          <cell r="I151">
            <v>57.75</v>
          </cell>
          <cell r="R151">
            <v>38.68902073964329</v>
          </cell>
        </row>
        <row r="152">
          <cell r="A152">
            <v>40787</v>
          </cell>
          <cell r="B152">
            <v>42.4</v>
          </cell>
          <cell r="C152">
            <v>47.14</v>
          </cell>
          <cell r="D152">
            <v>40.880000000000003</v>
          </cell>
          <cell r="E152">
            <v>40.659999999999997</v>
          </cell>
          <cell r="F152">
            <v>40.950000000000003</v>
          </cell>
          <cell r="G152">
            <v>46.3</v>
          </cell>
          <cell r="I152">
            <v>40.450000000000003</v>
          </cell>
          <cell r="R152">
            <v>38.855531491770755</v>
          </cell>
        </row>
        <row r="153">
          <cell r="A153">
            <v>40817</v>
          </cell>
          <cell r="B153">
            <v>37.94</v>
          </cell>
          <cell r="C153">
            <v>42.31</v>
          </cell>
          <cell r="D153">
            <v>38.22</v>
          </cell>
          <cell r="E153">
            <v>45.45</v>
          </cell>
          <cell r="F153">
            <v>41.41</v>
          </cell>
          <cell r="G153">
            <v>40.4</v>
          </cell>
          <cell r="I153">
            <v>40</v>
          </cell>
          <cell r="R153">
            <v>39.009632248166568</v>
          </cell>
        </row>
        <row r="154">
          <cell r="A154">
            <v>40848</v>
          </cell>
          <cell r="B154">
            <v>37.32</v>
          </cell>
          <cell r="C154">
            <v>41.36</v>
          </cell>
          <cell r="D154">
            <v>37.090000000000003</v>
          </cell>
          <cell r="E154">
            <v>41.89</v>
          </cell>
          <cell r="F154">
            <v>40.81</v>
          </cell>
          <cell r="G154">
            <v>39.590000000000003</v>
          </cell>
          <cell r="I154">
            <v>37</v>
          </cell>
          <cell r="R154">
            <v>42.229372644788242</v>
          </cell>
        </row>
        <row r="155">
          <cell r="A155">
            <v>40878</v>
          </cell>
          <cell r="B155">
            <v>37.32</v>
          </cell>
          <cell r="C155">
            <v>42.59</v>
          </cell>
          <cell r="D155">
            <v>38.46</v>
          </cell>
          <cell r="E155">
            <v>42.55</v>
          </cell>
          <cell r="F155">
            <v>44.77</v>
          </cell>
          <cell r="G155">
            <v>39.479999999999997</v>
          </cell>
          <cell r="I155">
            <v>39.950000000000003</v>
          </cell>
          <cell r="R155">
            <v>44.271017698982362</v>
          </cell>
        </row>
        <row r="156">
          <cell r="A156">
            <v>40909</v>
          </cell>
          <cell r="B156">
            <v>38.28</v>
          </cell>
          <cell r="C156">
            <v>43.62</v>
          </cell>
          <cell r="D156">
            <v>39</v>
          </cell>
          <cell r="E156">
            <v>41.22</v>
          </cell>
          <cell r="F156">
            <v>41.91</v>
          </cell>
          <cell r="G156">
            <v>40.6</v>
          </cell>
          <cell r="I156">
            <v>29.7</v>
          </cell>
          <cell r="R156">
            <v>43.554290790984503</v>
          </cell>
        </row>
        <row r="157">
          <cell r="A157">
            <v>40940</v>
          </cell>
          <cell r="B157">
            <v>38.1</v>
          </cell>
          <cell r="C157">
            <v>42.54</v>
          </cell>
          <cell r="D157">
            <v>38.22</v>
          </cell>
          <cell r="E157">
            <v>41.76</v>
          </cell>
          <cell r="F157">
            <v>40.01</v>
          </cell>
          <cell r="G157">
            <v>40.42</v>
          </cell>
          <cell r="I157">
            <v>31.95</v>
          </cell>
          <cell r="R157">
            <v>42.223969733163869</v>
          </cell>
        </row>
      </sheetData>
      <sheetData sheetId="15">
        <row r="6">
          <cell r="R6" t="str">
            <v>ALBERTA</v>
          </cell>
        </row>
        <row r="7">
          <cell r="A7">
            <v>37167</v>
          </cell>
          <cell r="B7">
            <v>25.4</v>
          </cell>
          <cell r="C7">
            <v>25.5</v>
          </cell>
          <cell r="D7">
            <v>23.4</v>
          </cell>
          <cell r="E7">
            <v>26.72</v>
          </cell>
          <cell r="F7">
            <v>25.82</v>
          </cell>
          <cell r="G7">
            <v>26.4</v>
          </cell>
          <cell r="I7">
            <v>25.82</v>
          </cell>
          <cell r="R7">
            <v>36</v>
          </cell>
        </row>
        <row r="8">
          <cell r="A8">
            <v>37168</v>
          </cell>
          <cell r="B8">
            <v>24.6</v>
          </cell>
          <cell r="C8">
            <v>25</v>
          </cell>
          <cell r="D8">
            <v>23.5</v>
          </cell>
          <cell r="E8">
            <v>25.25</v>
          </cell>
          <cell r="F8">
            <v>24.7</v>
          </cell>
          <cell r="G8">
            <v>25.6</v>
          </cell>
          <cell r="I8">
            <v>32.15</v>
          </cell>
          <cell r="R8">
            <v>35.5</v>
          </cell>
        </row>
        <row r="9">
          <cell r="A9">
            <v>37169</v>
          </cell>
          <cell r="B9">
            <v>24.6</v>
          </cell>
          <cell r="C9">
            <v>25</v>
          </cell>
          <cell r="D9">
            <v>23.5</v>
          </cell>
          <cell r="E9">
            <v>25.25</v>
          </cell>
          <cell r="F9">
            <v>24.7</v>
          </cell>
          <cell r="G9">
            <v>25.6</v>
          </cell>
          <cell r="I9">
            <v>32.15</v>
          </cell>
          <cell r="R9">
            <v>35.5</v>
          </cell>
        </row>
        <row r="10">
          <cell r="A10">
            <v>37172</v>
          </cell>
          <cell r="B10">
            <v>24.6</v>
          </cell>
          <cell r="C10">
            <v>25</v>
          </cell>
          <cell r="D10">
            <v>23.5</v>
          </cell>
          <cell r="E10">
            <v>25.25</v>
          </cell>
          <cell r="F10">
            <v>24.7</v>
          </cell>
          <cell r="G10">
            <v>25.6</v>
          </cell>
          <cell r="I10">
            <v>27.1875</v>
          </cell>
          <cell r="R10">
            <v>29.5</v>
          </cell>
        </row>
        <row r="11">
          <cell r="A11">
            <v>37173</v>
          </cell>
          <cell r="B11">
            <v>24.6</v>
          </cell>
          <cell r="C11">
            <v>25</v>
          </cell>
          <cell r="D11">
            <v>23.5</v>
          </cell>
          <cell r="E11">
            <v>25.25</v>
          </cell>
          <cell r="F11">
            <v>24.7</v>
          </cell>
          <cell r="G11">
            <v>25.6</v>
          </cell>
          <cell r="I11">
            <v>27.1875</v>
          </cell>
          <cell r="R11">
            <v>35.5</v>
          </cell>
        </row>
        <row r="12">
          <cell r="A12">
            <v>37174</v>
          </cell>
          <cell r="B12">
            <v>24.6</v>
          </cell>
          <cell r="C12">
            <v>25</v>
          </cell>
          <cell r="D12">
            <v>23.5</v>
          </cell>
          <cell r="E12">
            <v>25.25</v>
          </cell>
          <cell r="F12">
            <v>24.7</v>
          </cell>
          <cell r="G12">
            <v>25.6</v>
          </cell>
          <cell r="I12">
            <v>27.1875</v>
          </cell>
          <cell r="R12">
            <v>35.5</v>
          </cell>
        </row>
        <row r="13">
          <cell r="A13">
            <v>37175</v>
          </cell>
          <cell r="B13">
            <v>24.6</v>
          </cell>
          <cell r="C13">
            <v>25</v>
          </cell>
          <cell r="D13">
            <v>23.5</v>
          </cell>
          <cell r="E13">
            <v>25.25</v>
          </cell>
          <cell r="F13">
            <v>24.7</v>
          </cell>
          <cell r="G13">
            <v>25.6</v>
          </cell>
          <cell r="I13">
            <v>27.1875</v>
          </cell>
          <cell r="R13">
            <v>35.5</v>
          </cell>
        </row>
        <row r="14">
          <cell r="A14">
            <v>37176</v>
          </cell>
          <cell r="B14">
            <v>24.6</v>
          </cell>
          <cell r="C14">
            <v>25</v>
          </cell>
          <cell r="D14">
            <v>23.5</v>
          </cell>
          <cell r="E14">
            <v>25.25</v>
          </cell>
          <cell r="F14">
            <v>24.7</v>
          </cell>
          <cell r="G14">
            <v>25.6</v>
          </cell>
          <cell r="I14">
            <v>27.1875</v>
          </cell>
          <cell r="R14">
            <v>35.5</v>
          </cell>
        </row>
        <row r="15">
          <cell r="A15">
            <v>37179</v>
          </cell>
          <cell r="B15">
            <v>24.6</v>
          </cell>
          <cell r="C15">
            <v>25</v>
          </cell>
          <cell r="D15">
            <v>23.5</v>
          </cell>
          <cell r="E15">
            <v>25.25</v>
          </cell>
          <cell r="F15">
            <v>24.7</v>
          </cell>
          <cell r="G15">
            <v>25.6</v>
          </cell>
          <cell r="I15">
            <v>27.1875</v>
          </cell>
          <cell r="R15">
            <v>35.5</v>
          </cell>
        </row>
        <row r="16">
          <cell r="A16">
            <v>37180</v>
          </cell>
          <cell r="B16">
            <v>24.6</v>
          </cell>
          <cell r="C16">
            <v>25</v>
          </cell>
          <cell r="D16">
            <v>23.5</v>
          </cell>
          <cell r="E16">
            <v>25.25</v>
          </cell>
          <cell r="F16">
            <v>24.7</v>
          </cell>
          <cell r="G16">
            <v>25.6</v>
          </cell>
          <cell r="I16">
            <v>27.1875</v>
          </cell>
          <cell r="R16">
            <v>35.5</v>
          </cell>
        </row>
        <row r="17">
          <cell r="A17">
            <v>37181</v>
          </cell>
          <cell r="B17">
            <v>24.6</v>
          </cell>
          <cell r="C17">
            <v>25</v>
          </cell>
          <cell r="D17">
            <v>23.5</v>
          </cell>
          <cell r="E17">
            <v>25.25</v>
          </cell>
          <cell r="F17">
            <v>24.7</v>
          </cell>
          <cell r="G17">
            <v>25.6</v>
          </cell>
          <cell r="I17">
            <v>27.1875</v>
          </cell>
          <cell r="R17">
            <v>35.5</v>
          </cell>
        </row>
        <row r="18">
          <cell r="A18">
            <v>37182</v>
          </cell>
          <cell r="B18">
            <v>24.6</v>
          </cell>
          <cell r="C18">
            <v>25</v>
          </cell>
          <cell r="D18">
            <v>23.5</v>
          </cell>
          <cell r="E18">
            <v>25.25</v>
          </cell>
          <cell r="F18">
            <v>24.7</v>
          </cell>
          <cell r="G18">
            <v>25.6</v>
          </cell>
          <cell r="I18">
            <v>27.1875</v>
          </cell>
          <cell r="R18">
            <v>35.5</v>
          </cell>
        </row>
        <row r="19">
          <cell r="A19">
            <v>37183</v>
          </cell>
          <cell r="B19">
            <v>24.6</v>
          </cell>
          <cell r="C19">
            <v>25</v>
          </cell>
          <cell r="D19">
            <v>23.5</v>
          </cell>
          <cell r="E19">
            <v>25.25</v>
          </cell>
          <cell r="F19">
            <v>24.7</v>
          </cell>
          <cell r="G19">
            <v>25.6</v>
          </cell>
          <cell r="I19">
            <v>27.1875</v>
          </cell>
          <cell r="R19">
            <v>35.5</v>
          </cell>
        </row>
        <row r="20">
          <cell r="A20">
            <v>37186</v>
          </cell>
          <cell r="B20">
            <v>24.6</v>
          </cell>
          <cell r="C20">
            <v>25</v>
          </cell>
          <cell r="D20">
            <v>23.5</v>
          </cell>
          <cell r="E20">
            <v>25.25</v>
          </cell>
          <cell r="F20">
            <v>24.7</v>
          </cell>
          <cell r="G20">
            <v>25.6</v>
          </cell>
          <cell r="I20">
            <v>27.1875</v>
          </cell>
          <cell r="R20">
            <v>35.5</v>
          </cell>
        </row>
        <row r="21">
          <cell r="A21">
            <v>37187</v>
          </cell>
          <cell r="B21">
            <v>24.6</v>
          </cell>
          <cell r="C21">
            <v>25</v>
          </cell>
          <cell r="D21">
            <v>23.5</v>
          </cell>
          <cell r="E21">
            <v>25.25</v>
          </cell>
          <cell r="F21">
            <v>24.7</v>
          </cell>
          <cell r="G21">
            <v>25.6</v>
          </cell>
          <cell r="I21">
            <v>27.1875</v>
          </cell>
          <cell r="R21">
            <v>35.5</v>
          </cell>
        </row>
        <row r="22">
          <cell r="A22">
            <v>37188</v>
          </cell>
          <cell r="B22">
            <v>24.6</v>
          </cell>
          <cell r="C22">
            <v>25</v>
          </cell>
          <cell r="D22">
            <v>23.5</v>
          </cell>
          <cell r="E22">
            <v>25.25</v>
          </cell>
          <cell r="F22">
            <v>24.7</v>
          </cell>
          <cell r="G22">
            <v>25.6</v>
          </cell>
          <cell r="I22">
            <v>27.1875</v>
          </cell>
          <cell r="R22">
            <v>35.5</v>
          </cell>
        </row>
        <row r="23">
          <cell r="A23">
            <v>37189</v>
          </cell>
          <cell r="B23">
            <v>24.6</v>
          </cell>
          <cell r="C23">
            <v>25</v>
          </cell>
          <cell r="D23">
            <v>23.5</v>
          </cell>
          <cell r="E23">
            <v>25.25</v>
          </cell>
          <cell r="F23">
            <v>24.7</v>
          </cell>
          <cell r="G23">
            <v>25.6</v>
          </cell>
          <cell r="I23">
            <v>27.1875</v>
          </cell>
          <cell r="R23">
            <v>35.5</v>
          </cell>
        </row>
        <row r="24">
          <cell r="A24">
            <v>37190</v>
          </cell>
          <cell r="B24">
            <v>24.6</v>
          </cell>
          <cell r="C24">
            <v>25</v>
          </cell>
          <cell r="D24">
            <v>23.5</v>
          </cell>
          <cell r="E24">
            <v>25.25</v>
          </cell>
          <cell r="F24">
            <v>24.7</v>
          </cell>
          <cell r="G24">
            <v>25.6</v>
          </cell>
          <cell r="I24">
            <v>27.1875</v>
          </cell>
          <cell r="R24">
            <v>35.5</v>
          </cell>
        </row>
        <row r="25">
          <cell r="A25">
            <v>37193</v>
          </cell>
          <cell r="B25">
            <v>24.6</v>
          </cell>
          <cell r="C25">
            <v>25</v>
          </cell>
          <cell r="D25">
            <v>23.5</v>
          </cell>
          <cell r="E25">
            <v>25.25</v>
          </cell>
          <cell r="F25">
            <v>24.7</v>
          </cell>
          <cell r="G25">
            <v>25.6</v>
          </cell>
          <cell r="I25">
            <v>27.1875</v>
          </cell>
          <cell r="R25">
            <v>35.5</v>
          </cell>
        </row>
        <row r="26">
          <cell r="A26">
            <v>37194</v>
          </cell>
          <cell r="B26">
            <v>24.6</v>
          </cell>
          <cell r="C26">
            <v>25</v>
          </cell>
          <cell r="D26">
            <v>23.5</v>
          </cell>
          <cell r="E26">
            <v>25.25</v>
          </cell>
          <cell r="F26">
            <v>24.7</v>
          </cell>
          <cell r="G26">
            <v>25.6</v>
          </cell>
          <cell r="I26">
            <v>27.1875</v>
          </cell>
          <cell r="R26">
            <v>35.5</v>
          </cell>
        </row>
        <row r="27">
          <cell r="A27">
            <v>37195</v>
          </cell>
          <cell r="B27">
            <v>24.6</v>
          </cell>
          <cell r="C27">
            <v>25</v>
          </cell>
          <cell r="D27">
            <v>23.5</v>
          </cell>
          <cell r="E27">
            <v>25.25</v>
          </cell>
          <cell r="F27">
            <v>24.7</v>
          </cell>
          <cell r="G27">
            <v>25.6</v>
          </cell>
          <cell r="I27">
            <v>27.1875</v>
          </cell>
          <cell r="R27">
            <v>35.5</v>
          </cell>
        </row>
        <row r="28">
          <cell r="A28">
            <v>37196</v>
          </cell>
          <cell r="B28">
            <v>24.25</v>
          </cell>
          <cell r="C28">
            <v>26.75</v>
          </cell>
          <cell r="D28">
            <v>26</v>
          </cell>
          <cell r="E28">
            <v>26.4</v>
          </cell>
          <cell r="F28">
            <v>24.9</v>
          </cell>
          <cell r="G28">
            <v>25.25</v>
          </cell>
          <cell r="I28">
            <v>24.9</v>
          </cell>
          <cell r="R28">
            <v>38.199996948242188</v>
          </cell>
        </row>
        <row r="29">
          <cell r="A29">
            <v>37197</v>
          </cell>
          <cell r="B29">
            <v>24.25</v>
          </cell>
          <cell r="C29">
            <v>26.75</v>
          </cell>
          <cell r="D29">
            <v>26</v>
          </cell>
          <cell r="E29">
            <v>26.4</v>
          </cell>
          <cell r="F29">
            <v>24.9</v>
          </cell>
          <cell r="G29">
            <v>25.25</v>
          </cell>
          <cell r="I29">
            <v>24.9</v>
          </cell>
          <cell r="R29">
            <v>38.199996948242188</v>
          </cell>
        </row>
        <row r="30">
          <cell r="A30">
            <v>37225</v>
          </cell>
          <cell r="B30">
            <v>24.5</v>
          </cell>
          <cell r="C30">
            <v>26.75</v>
          </cell>
          <cell r="D30">
            <v>26</v>
          </cell>
          <cell r="E30">
            <v>26.4</v>
          </cell>
          <cell r="F30">
            <v>24.9</v>
          </cell>
          <cell r="G30">
            <v>25.5</v>
          </cell>
          <cell r="I30">
            <v>24.9</v>
          </cell>
          <cell r="R30">
            <v>38.199996948242188</v>
          </cell>
        </row>
        <row r="31">
          <cell r="A31">
            <v>37226</v>
          </cell>
          <cell r="B31">
            <v>29</v>
          </cell>
          <cell r="C31">
            <v>33.75</v>
          </cell>
          <cell r="D31">
            <v>33</v>
          </cell>
          <cell r="E31">
            <v>33</v>
          </cell>
          <cell r="F31">
            <v>29</v>
          </cell>
          <cell r="G31">
            <v>31</v>
          </cell>
          <cell r="I31">
            <v>29</v>
          </cell>
          <cell r="R31">
            <v>46.549999237060547</v>
          </cell>
        </row>
        <row r="32">
          <cell r="A32">
            <v>37257</v>
          </cell>
          <cell r="B32">
            <v>29</v>
          </cell>
          <cell r="C32">
            <v>33</v>
          </cell>
          <cell r="D32">
            <v>32.5</v>
          </cell>
          <cell r="E32">
            <v>33</v>
          </cell>
          <cell r="F32">
            <v>30.5</v>
          </cell>
          <cell r="G32">
            <v>30.5</v>
          </cell>
          <cell r="I32">
            <v>30.5</v>
          </cell>
          <cell r="R32">
            <v>46.548513793945311</v>
          </cell>
        </row>
        <row r="33">
          <cell r="A33">
            <v>37288</v>
          </cell>
          <cell r="B33">
            <v>28</v>
          </cell>
          <cell r="C33">
            <v>30.75</v>
          </cell>
          <cell r="D33">
            <v>31</v>
          </cell>
          <cell r="E33">
            <v>32.5</v>
          </cell>
          <cell r="F33">
            <v>30.5</v>
          </cell>
          <cell r="G33">
            <v>29.25</v>
          </cell>
          <cell r="I33">
            <v>30.5</v>
          </cell>
          <cell r="R33">
            <v>46.164739379882811</v>
          </cell>
        </row>
        <row r="34">
          <cell r="A34">
            <v>37316</v>
          </cell>
          <cell r="B34">
            <v>28</v>
          </cell>
          <cell r="C34">
            <v>28</v>
          </cell>
          <cell r="D34">
            <v>28</v>
          </cell>
          <cell r="E34">
            <v>30.5</v>
          </cell>
          <cell r="F34">
            <v>29.75</v>
          </cell>
          <cell r="G34">
            <v>29.25</v>
          </cell>
          <cell r="I34">
            <v>29.75</v>
          </cell>
          <cell r="R34">
            <v>44.959061584472657</v>
          </cell>
        </row>
        <row r="35">
          <cell r="A35">
            <v>37347</v>
          </cell>
          <cell r="B35">
            <v>29.5</v>
          </cell>
          <cell r="C35">
            <v>30</v>
          </cell>
          <cell r="D35">
            <v>28</v>
          </cell>
          <cell r="E35">
            <v>29</v>
          </cell>
          <cell r="F35">
            <v>29.25</v>
          </cell>
          <cell r="G35">
            <v>31.5</v>
          </cell>
          <cell r="I35">
            <v>29</v>
          </cell>
          <cell r="R35">
            <v>42.164276275634762</v>
          </cell>
        </row>
        <row r="36">
          <cell r="A36">
            <v>37377</v>
          </cell>
          <cell r="B36">
            <v>31</v>
          </cell>
          <cell r="C36">
            <v>29.25</v>
          </cell>
          <cell r="D36">
            <v>26.75</v>
          </cell>
          <cell r="E36">
            <v>29</v>
          </cell>
          <cell r="F36">
            <v>32.5</v>
          </cell>
          <cell r="G36">
            <v>34</v>
          </cell>
          <cell r="I36">
            <v>29</v>
          </cell>
          <cell r="R36">
            <v>42.699286651611331</v>
          </cell>
        </row>
        <row r="37">
          <cell r="A37">
            <v>37408</v>
          </cell>
          <cell r="B37">
            <v>40</v>
          </cell>
          <cell r="C37">
            <v>30.5</v>
          </cell>
          <cell r="D37">
            <v>28</v>
          </cell>
          <cell r="E37">
            <v>35.75</v>
          </cell>
          <cell r="F37">
            <v>37.25</v>
          </cell>
          <cell r="G37">
            <v>45</v>
          </cell>
          <cell r="I37">
            <v>35.75</v>
          </cell>
          <cell r="R37">
            <v>43.603325527205087</v>
          </cell>
        </row>
        <row r="38">
          <cell r="A38">
            <v>37438</v>
          </cell>
          <cell r="B38">
            <v>48</v>
          </cell>
          <cell r="C38">
            <v>43</v>
          </cell>
          <cell r="D38">
            <v>40</v>
          </cell>
          <cell r="E38">
            <v>43</v>
          </cell>
          <cell r="F38">
            <v>45.75</v>
          </cell>
          <cell r="G38">
            <v>55</v>
          </cell>
          <cell r="I38">
            <v>43</v>
          </cell>
          <cell r="R38">
            <v>46.229644880668147</v>
          </cell>
        </row>
        <row r="39">
          <cell r="A39">
            <v>37469</v>
          </cell>
          <cell r="B39">
            <v>55</v>
          </cell>
          <cell r="C39">
            <v>51.5</v>
          </cell>
          <cell r="D39">
            <v>49</v>
          </cell>
          <cell r="E39">
            <v>50</v>
          </cell>
          <cell r="F39">
            <v>51.75</v>
          </cell>
          <cell r="G39">
            <v>65</v>
          </cell>
          <cell r="I39">
            <v>50</v>
          </cell>
          <cell r="R39">
            <v>46.955712043708814</v>
          </cell>
        </row>
        <row r="40">
          <cell r="A40">
            <v>37500</v>
          </cell>
          <cell r="B40">
            <v>45.5</v>
          </cell>
          <cell r="C40">
            <v>43.5</v>
          </cell>
          <cell r="D40">
            <v>40</v>
          </cell>
          <cell r="E40">
            <v>42</v>
          </cell>
          <cell r="F40">
            <v>38.25</v>
          </cell>
          <cell r="G40">
            <v>52.5</v>
          </cell>
          <cell r="I40">
            <v>38.25</v>
          </cell>
          <cell r="R40">
            <v>46.9436523386372</v>
          </cell>
        </row>
        <row r="41">
          <cell r="A41">
            <v>37530</v>
          </cell>
          <cell r="B41">
            <v>33.5</v>
          </cell>
          <cell r="C41">
            <v>34</v>
          </cell>
          <cell r="D41">
            <v>35.25</v>
          </cell>
          <cell r="E41">
            <v>36</v>
          </cell>
          <cell r="F41">
            <v>34.75</v>
          </cell>
          <cell r="G41">
            <v>36</v>
          </cell>
          <cell r="I41">
            <v>34.75</v>
          </cell>
          <cell r="R41">
            <v>45.610313931852012</v>
          </cell>
        </row>
        <row r="42">
          <cell r="A42">
            <v>37561</v>
          </cell>
          <cell r="B42">
            <v>31.5</v>
          </cell>
          <cell r="C42">
            <v>32</v>
          </cell>
          <cell r="D42">
            <v>32.75</v>
          </cell>
          <cell r="E42">
            <v>33.75</v>
          </cell>
          <cell r="F42">
            <v>34</v>
          </cell>
          <cell r="G42">
            <v>33.5</v>
          </cell>
          <cell r="I42">
            <v>33.75</v>
          </cell>
          <cell r="R42">
            <v>50.369977585246076</v>
          </cell>
        </row>
        <row r="43">
          <cell r="A43">
            <v>37591</v>
          </cell>
          <cell r="B43">
            <v>32.5</v>
          </cell>
          <cell r="C43">
            <v>34</v>
          </cell>
          <cell r="D43">
            <v>35</v>
          </cell>
          <cell r="E43">
            <v>36</v>
          </cell>
          <cell r="F43">
            <v>36.25</v>
          </cell>
          <cell r="G43">
            <v>34.5</v>
          </cell>
          <cell r="I43">
            <v>36</v>
          </cell>
          <cell r="R43">
            <v>54.289406186975107</v>
          </cell>
        </row>
        <row r="44">
          <cell r="A44">
            <v>37622</v>
          </cell>
          <cell r="B44">
            <v>33.75</v>
          </cell>
          <cell r="C44">
            <v>36.35</v>
          </cell>
          <cell r="D44">
            <v>37.25</v>
          </cell>
          <cell r="E44">
            <v>37</v>
          </cell>
          <cell r="F44">
            <v>37</v>
          </cell>
          <cell r="G44">
            <v>35.75</v>
          </cell>
          <cell r="I44">
            <v>27</v>
          </cell>
          <cell r="R44">
            <v>47.488665627397864</v>
          </cell>
        </row>
        <row r="45">
          <cell r="A45">
            <v>37653</v>
          </cell>
          <cell r="B45">
            <v>33.25</v>
          </cell>
          <cell r="C45">
            <v>33.9</v>
          </cell>
          <cell r="D45">
            <v>35</v>
          </cell>
          <cell r="E45">
            <v>36</v>
          </cell>
          <cell r="F45">
            <v>36</v>
          </cell>
          <cell r="G45">
            <v>35.25</v>
          </cell>
          <cell r="I45">
            <v>26</v>
          </cell>
          <cell r="R45">
            <v>46.007755751022032</v>
          </cell>
        </row>
        <row r="46">
          <cell r="A46">
            <v>37681</v>
          </cell>
          <cell r="B46">
            <v>33.25</v>
          </cell>
          <cell r="C46">
            <v>31</v>
          </cell>
          <cell r="D46">
            <v>31</v>
          </cell>
          <cell r="E46">
            <v>33.5</v>
          </cell>
          <cell r="F46">
            <v>33.5</v>
          </cell>
          <cell r="G46">
            <v>35.25</v>
          </cell>
          <cell r="I46">
            <v>23.5</v>
          </cell>
          <cell r="R46">
            <v>44.227413028648165</v>
          </cell>
        </row>
        <row r="47">
          <cell r="A47">
            <v>37712</v>
          </cell>
          <cell r="B47">
            <v>32.75</v>
          </cell>
          <cell r="C47">
            <v>32.5</v>
          </cell>
          <cell r="D47">
            <v>29.5</v>
          </cell>
          <cell r="E47">
            <v>32.25</v>
          </cell>
          <cell r="F47">
            <v>32.5</v>
          </cell>
          <cell r="G47">
            <v>34.75</v>
          </cell>
          <cell r="I47">
            <v>22.25</v>
          </cell>
          <cell r="R47">
            <v>41.443227236937489</v>
          </cell>
        </row>
        <row r="48">
          <cell r="A48">
            <v>37742</v>
          </cell>
          <cell r="B48">
            <v>32.75</v>
          </cell>
          <cell r="C48">
            <v>28.25</v>
          </cell>
          <cell r="D48">
            <v>25</v>
          </cell>
          <cell r="E48">
            <v>33.25</v>
          </cell>
          <cell r="F48">
            <v>33.5</v>
          </cell>
          <cell r="G48">
            <v>34.75</v>
          </cell>
          <cell r="I48">
            <v>23.25</v>
          </cell>
          <cell r="R48">
            <v>41.6519620249083</v>
          </cell>
        </row>
        <row r="49">
          <cell r="A49">
            <v>37773</v>
          </cell>
          <cell r="B49">
            <v>37.25</v>
          </cell>
          <cell r="C49">
            <v>29.25</v>
          </cell>
          <cell r="D49">
            <v>26</v>
          </cell>
          <cell r="E49">
            <v>37.25</v>
          </cell>
          <cell r="F49">
            <v>42.5</v>
          </cell>
          <cell r="G49">
            <v>41.75</v>
          </cell>
          <cell r="I49">
            <v>27.25</v>
          </cell>
          <cell r="R49">
            <v>42.142594816711323</v>
          </cell>
        </row>
        <row r="50">
          <cell r="A50">
            <v>37803</v>
          </cell>
          <cell r="B50">
            <v>51</v>
          </cell>
          <cell r="C50">
            <v>49.5</v>
          </cell>
          <cell r="D50">
            <v>45</v>
          </cell>
          <cell r="E50">
            <v>46.25</v>
          </cell>
          <cell r="F50">
            <v>52.5</v>
          </cell>
          <cell r="G50">
            <v>57</v>
          </cell>
          <cell r="I50">
            <v>36.25</v>
          </cell>
          <cell r="R50">
            <v>42.554294558040212</v>
          </cell>
        </row>
        <row r="51">
          <cell r="A51">
            <v>37834</v>
          </cell>
          <cell r="B51">
            <v>56</v>
          </cell>
          <cell r="C51">
            <v>56.5</v>
          </cell>
          <cell r="D51">
            <v>53</v>
          </cell>
          <cell r="E51">
            <v>55.25</v>
          </cell>
          <cell r="F51">
            <v>56.5</v>
          </cell>
          <cell r="G51">
            <v>64</v>
          </cell>
          <cell r="I51">
            <v>45.25</v>
          </cell>
          <cell r="R51">
            <v>42.902987273456112</v>
          </cell>
        </row>
        <row r="52">
          <cell r="A52">
            <v>37865</v>
          </cell>
          <cell r="B52">
            <v>44.5</v>
          </cell>
          <cell r="C52">
            <v>45.5</v>
          </cell>
          <cell r="D52">
            <v>42</v>
          </cell>
          <cell r="E52">
            <v>50.25</v>
          </cell>
          <cell r="F52">
            <v>45.5</v>
          </cell>
          <cell r="G52">
            <v>50.5</v>
          </cell>
          <cell r="I52">
            <v>35.5</v>
          </cell>
          <cell r="R52">
            <v>42.984603251767552</v>
          </cell>
        </row>
        <row r="53">
          <cell r="A53">
            <v>37895</v>
          </cell>
          <cell r="B53">
            <v>33.75</v>
          </cell>
          <cell r="C53">
            <v>35.5</v>
          </cell>
          <cell r="D53">
            <v>36</v>
          </cell>
          <cell r="E53">
            <v>36.5</v>
          </cell>
          <cell r="F53">
            <v>35.5</v>
          </cell>
          <cell r="G53">
            <v>36</v>
          </cell>
          <cell r="I53">
            <v>25.5</v>
          </cell>
          <cell r="R53">
            <v>43.145357208100826</v>
          </cell>
        </row>
        <row r="54">
          <cell r="A54">
            <v>37926</v>
          </cell>
          <cell r="B54">
            <v>32.25</v>
          </cell>
          <cell r="C54">
            <v>33.5</v>
          </cell>
          <cell r="D54">
            <v>33.75</v>
          </cell>
          <cell r="E54">
            <v>35.5</v>
          </cell>
          <cell r="F54">
            <v>34.5</v>
          </cell>
          <cell r="G54">
            <v>34</v>
          </cell>
          <cell r="I54">
            <v>24.5</v>
          </cell>
          <cell r="R54">
            <v>46.750250890106251</v>
          </cell>
        </row>
        <row r="55">
          <cell r="A55">
            <v>37956</v>
          </cell>
          <cell r="B55">
            <v>32.25</v>
          </cell>
          <cell r="C55">
            <v>36</v>
          </cell>
          <cell r="D55">
            <v>36.5</v>
          </cell>
          <cell r="E55">
            <v>37.5</v>
          </cell>
          <cell r="F55">
            <v>38.5</v>
          </cell>
          <cell r="G55">
            <v>33.75</v>
          </cell>
          <cell r="I55">
            <v>27.5</v>
          </cell>
          <cell r="R55">
            <v>49.428368289818799</v>
          </cell>
        </row>
        <row r="56">
          <cell r="A56">
            <v>37987</v>
          </cell>
          <cell r="B56">
            <v>34.43</v>
          </cell>
          <cell r="C56">
            <v>36.200000000000003</v>
          </cell>
          <cell r="D56">
            <v>36.43</v>
          </cell>
          <cell r="E56">
            <v>38.64</v>
          </cell>
          <cell r="F56">
            <v>39.1</v>
          </cell>
          <cell r="G56">
            <v>36.630000000000003</v>
          </cell>
          <cell r="I56">
            <v>18</v>
          </cell>
          <cell r="R56">
            <v>47.952718222793237</v>
          </cell>
        </row>
        <row r="57">
          <cell r="A57">
            <v>38018</v>
          </cell>
          <cell r="B57">
            <v>34</v>
          </cell>
          <cell r="C57">
            <v>34.14</v>
          </cell>
          <cell r="D57">
            <v>34.6</v>
          </cell>
          <cell r="E57">
            <v>38.11</v>
          </cell>
          <cell r="F57">
            <v>37.1</v>
          </cell>
          <cell r="G57">
            <v>36.200000000000003</v>
          </cell>
          <cell r="I57">
            <v>20.25</v>
          </cell>
          <cell r="R57">
            <v>46.24809473119668</v>
          </cell>
        </row>
        <row r="58">
          <cell r="A58">
            <v>38047</v>
          </cell>
          <cell r="B58">
            <v>34.01</v>
          </cell>
          <cell r="C58">
            <v>31.72</v>
          </cell>
          <cell r="D58">
            <v>31.26</v>
          </cell>
          <cell r="E58">
            <v>36.58</v>
          </cell>
          <cell r="F58">
            <v>34.85</v>
          </cell>
          <cell r="G58">
            <v>36.21</v>
          </cell>
          <cell r="I58">
            <v>17.25</v>
          </cell>
          <cell r="R58">
            <v>44.274335089270068</v>
          </cell>
        </row>
        <row r="59">
          <cell r="A59">
            <v>38078</v>
          </cell>
          <cell r="B59">
            <v>33.58</v>
          </cell>
          <cell r="C59">
            <v>32.99</v>
          </cell>
          <cell r="D59">
            <v>30.01</v>
          </cell>
          <cell r="E59">
            <v>34.86</v>
          </cell>
          <cell r="F59">
            <v>34.1</v>
          </cell>
          <cell r="G59">
            <v>35.78</v>
          </cell>
          <cell r="I59">
            <v>25</v>
          </cell>
          <cell r="R59">
            <v>40.915070348270611</v>
          </cell>
        </row>
        <row r="60">
          <cell r="A60">
            <v>38108</v>
          </cell>
          <cell r="B60">
            <v>33.58</v>
          </cell>
          <cell r="C60">
            <v>29.41</v>
          </cell>
          <cell r="D60">
            <v>26.25</v>
          </cell>
          <cell r="E60">
            <v>36.520000000000003</v>
          </cell>
          <cell r="F60">
            <v>34.85</v>
          </cell>
          <cell r="G60">
            <v>35.78</v>
          </cell>
          <cell r="I60">
            <v>25</v>
          </cell>
          <cell r="R60">
            <v>40.844437831722253</v>
          </cell>
        </row>
        <row r="61">
          <cell r="A61">
            <v>38139</v>
          </cell>
          <cell r="B61">
            <v>37.42</v>
          </cell>
          <cell r="C61">
            <v>30.26</v>
          </cell>
          <cell r="D61">
            <v>27.1</v>
          </cell>
          <cell r="E61">
            <v>41</v>
          </cell>
          <cell r="F61">
            <v>43.35</v>
          </cell>
          <cell r="G61">
            <v>41.75</v>
          </cell>
          <cell r="I61">
            <v>31</v>
          </cell>
          <cell r="R61">
            <v>41.326398058143837</v>
          </cell>
        </row>
        <row r="62">
          <cell r="A62">
            <v>38169</v>
          </cell>
          <cell r="B62">
            <v>49.14</v>
          </cell>
          <cell r="C62">
            <v>47.36</v>
          </cell>
          <cell r="D62">
            <v>43.03</v>
          </cell>
          <cell r="E62">
            <v>43.08</v>
          </cell>
          <cell r="F62">
            <v>49.35</v>
          </cell>
          <cell r="G62">
            <v>54.74</v>
          </cell>
          <cell r="I62">
            <v>35</v>
          </cell>
          <cell r="R62">
            <v>42.034311557041413</v>
          </cell>
        </row>
        <row r="63">
          <cell r="A63">
            <v>38200</v>
          </cell>
          <cell r="B63">
            <v>53.41</v>
          </cell>
          <cell r="C63">
            <v>53.28</v>
          </cell>
          <cell r="D63">
            <v>49.75</v>
          </cell>
          <cell r="E63">
            <v>50.51</v>
          </cell>
          <cell r="F63">
            <v>51.85</v>
          </cell>
          <cell r="G63">
            <v>60.71</v>
          </cell>
          <cell r="I63">
            <v>44</v>
          </cell>
          <cell r="R63">
            <v>42.520892508545344</v>
          </cell>
        </row>
        <row r="64">
          <cell r="A64">
            <v>38231</v>
          </cell>
          <cell r="B64">
            <v>43.61</v>
          </cell>
          <cell r="C64">
            <v>44</v>
          </cell>
          <cell r="D64">
            <v>40.54</v>
          </cell>
          <cell r="E64">
            <v>46.43</v>
          </cell>
          <cell r="F64">
            <v>42.85</v>
          </cell>
          <cell r="G64">
            <v>49.21</v>
          </cell>
          <cell r="I64">
            <v>28</v>
          </cell>
          <cell r="R64">
            <v>42.693980837449502</v>
          </cell>
        </row>
        <row r="65">
          <cell r="A65">
            <v>38261</v>
          </cell>
          <cell r="B65">
            <v>34.450000000000003</v>
          </cell>
          <cell r="C65">
            <v>35.56</v>
          </cell>
          <cell r="D65">
            <v>35.51</v>
          </cell>
          <cell r="E65">
            <v>38.130000000000003</v>
          </cell>
          <cell r="F65">
            <v>37.1</v>
          </cell>
          <cell r="G65">
            <v>36.86</v>
          </cell>
          <cell r="I65">
            <v>28.25</v>
          </cell>
          <cell r="R65">
            <v>42.854256126318745</v>
          </cell>
        </row>
        <row r="66">
          <cell r="A66">
            <v>38292</v>
          </cell>
          <cell r="B66">
            <v>33.17</v>
          </cell>
          <cell r="C66">
            <v>33.869999999999997</v>
          </cell>
          <cell r="D66">
            <v>33.590000000000003</v>
          </cell>
          <cell r="E66">
            <v>36.35</v>
          </cell>
          <cell r="F66">
            <v>36.85</v>
          </cell>
          <cell r="G66">
            <v>35.15</v>
          </cell>
          <cell r="I66">
            <v>24.75</v>
          </cell>
          <cell r="R66">
            <v>45.977896771638754</v>
          </cell>
        </row>
        <row r="67">
          <cell r="A67">
            <v>38322</v>
          </cell>
          <cell r="B67">
            <v>33.17</v>
          </cell>
          <cell r="C67">
            <v>35.99</v>
          </cell>
          <cell r="D67">
            <v>35.950000000000003</v>
          </cell>
          <cell r="E67">
            <v>38.01</v>
          </cell>
          <cell r="F67">
            <v>40.85</v>
          </cell>
          <cell r="G67">
            <v>34.94</v>
          </cell>
          <cell r="I67">
            <v>28</v>
          </cell>
          <cell r="R67">
            <v>48.456668890799207</v>
          </cell>
        </row>
        <row r="68">
          <cell r="A68">
            <v>38353</v>
          </cell>
          <cell r="B68">
            <v>35.17</v>
          </cell>
          <cell r="C68">
            <v>36.520000000000003</v>
          </cell>
          <cell r="D68">
            <v>36.49</v>
          </cell>
          <cell r="E68">
            <v>38.85</v>
          </cell>
          <cell r="F68">
            <v>39.85</v>
          </cell>
          <cell r="G68">
            <v>37.49</v>
          </cell>
          <cell r="I68">
            <v>18</v>
          </cell>
          <cell r="R68">
            <v>46.941011039990791</v>
          </cell>
        </row>
        <row r="69">
          <cell r="A69">
            <v>38384</v>
          </cell>
          <cell r="B69">
            <v>34.799999999999997</v>
          </cell>
          <cell r="C69">
            <v>34.78</v>
          </cell>
          <cell r="D69">
            <v>34.96</v>
          </cell>
          <cell r="E69">
            <v>38.6</v>
          </cell>
          <cell r="F69">
            <v>37.85</v>
          </cell>
          <cell r="G69">
            <v>37.119999999999997</v>
          </cell>
          <cell r="I69">
            <v>20.25</v>
          </cell>
          <cell r="R69">
            <v>45.321564385695929</v>
          </cell>
        </row>
        <row r="70">
          <cell r="A70">
            <v>38412</v>
          </cell>
          <cell r="B70">
            <v>34.81</v>
          </cell>
          <cell r="C70">
            <v>32.72</v>
          </cell>
          <cell r="D70">
            <v>32.1</v>
          </cell>
          <cell r="E70">
            <v>37.35</v>
          </cell>
          <cell r="F70">
            <v>35.85</v>
          </cell>
          <cell r="G70">
            <v>37.130000000000003</v>
          </cell>
          <cell r="I70">
            <v>17.25</v>
          </cell>
          <cell r="R70">
            <v>43.446377141499838</v>
          </cell>
        </row>
        <row r="71">
          <cell r="A71">
            <v>38443</v>
          </cell>
          <cell r="B71">
            <v>34.44</v>
          </cell>
          <cell r="C71">
            <v>33.82</v>
          </cell>
          <cell r="D71">
            <v>31.03</v>
          </cell>
          <cell r="E71">
            <v>36.35</v>
          </cell>
          <cell r="F71">
            <v>35.6</v>
          </cell>
          <cell r="G71">
            <v>36.76</v>
          </cell>
          <cell r="I71">
            <v>24</v>
          </cell>
          <cell r="R71">
            <v>40.182944830675972</v>
          </cell>
        </row>
        <row r="72">
          <cell r="A72">
            <v>38473</v>
          </cell>
          <cell r="B72">
            <v>34.450000000000003</v>
          </cell>
          <cell r="C72">
            <v>30.76</v>
          </cell>
          <cell r="D72">
            <v>27.81</v>
          </cell>
          <cell r="E72">
            <v>37.85</v>
          </cell>
          <cell r="F72">
            <v>36.1</v>
          </cell>
          <cell r="G72">
            <v>36.770000000000003</v>
          </cell>
          <cell r="I72">
            <v>24</v>
          </cell>
          <cell r="R72">
            <v>40.116961258984091</v>
          </cell>
        </row>
        <row r="73">
          <cell r="A73">
            <v>38504</v>
          </cell>
          <cell r="B73">
            <v>37.729999999999997</v>
          </cell>
          <cell r="C73">
            <v>31.49</v>
          </cell>
          <cell r="D73">
            <v>28.54</v>
          </cell>
          <cell r="E73">
            <v>42.1</v>
          </cell>
          <cell r="F73">
            <v>43.6</v>
          </cell>
          <cell r="G73">
            <v>41.86</v>
          </cell>
          <cell r="I73">
            <v>29</v>
          </cell>
          <cell r="R73">
            <v>40.576613628284861</v>
          </cell>
        </row>
        <row r="74">
          <cell r="A74">
            <v>38534</v>
          </cell>
          <cell r="B74">
            <v>47.76</v>
          </cell>
          <cell r="C74">
            <v>46.14</v>
          </cell>
          <cell r="D74">
            <v>42.18</v>
          </cell>
          <cell r="E74">
            <v>41.6</v>
          </cell>
          <cell r="F74">
            <v>47.35</v>
          </cell>
          <cell r="G74">
            <v>52.96</v>
          </cell>
          <cell r="I74">
            <v>26</v>
          </cell>
          <cell r="R74">
            <v>41.251111372918857</v>
          </cell>
        </row>
        <row r="75">
          <cell r="A75">
            <v>38565</v>
          </cell>
          <cell r="B75">
            <v>51.41</v>
          </cell>
          <cell r="C75">
            <v>51.21</v>
          </cell>
          <cell r="D75">
            <v>47.93</v>
          </cell>
          <cell r="E75">
            <v>47.85</v>
          </cell>
          <cell r="F75">
            <v>48.85</v>
          </cell>
          <cell r="G75">
            <v>58.05</v>
          </cell>
          <cell r="I75">
            <v>35</v>
          </cell>
          <cell r="R75">
            <v>41.714870923839463</v>
          </cell>
        </row>
        <row r="76">
          <cell r="A76">
            <v>38596</v>
          </cell>
          <cell r="B76">
            <v>43.03</v>
          </cell>
          <cell r="C76">
            <v>43.28</v>
          </cell>
          <cell r="D76">
            <v>40.04</v>
          </cell>
          <cell r="E76">
            <v>44.35</v>
          </cell>
          <cell r="F76">
            <v>41.35</v>
          </cell>
          <cell r="G76">
            <v>48.23</v>
          </cell>
          <cell r="I76">
            <v>22</v>
          </cell>
          <cell r="R76">
            <v>41.880558175383541</v>
          </cell>
        </row>
        <row r="77">
          <cell r="A77">
            <v>38626</v>
          </cell>
          <cell r="B77">
            <v>35.19</v>
          </cell>
          <cell r="C77">
            <v>36.06</v>
          </cell>
          <cell r="D77">
            <v>35.75</v>
          </cell>
          <cell r="E77">
            <v>39.85</v>
          </cell>
          <cell r="F77">
            <v>38.6</v>
          </cell>
          <cell r="G77">
            <v>37.69</v>
          </cell>
          <cell r="I77">
            <v>25.25</v>
          </cell>
          <cell r="R77">
            <v>42.033138074214953</v>
          </cell>
        </row>
        <row r="78">
          <cell r="A78">
            <v>38657</v>
          </cell>
          <cell r="B78">
            <v>34.1</v>
          </cell>
          <cell r="C78">
            <v>34.619999999999997</v>
          </cell>
          <cell r="D78">
            <v>34.07</v>
          </cell>
          <cell r="E78">
            <v>37.6</v>
          </cell>
          <cell r="F78">
            <v>38.1</v>
          </cell>
          <cell r="G78">
            <v>36.24</v>
          </cell>
          <cell r="I78">
            <v>22.25</v>
          </cell>
          <cell r="R78">
            <v>45.089931485288425</v>
          </cell>
        </row>
        <row r="79">
          <cell r="A79">
            <v>38687</v>
          </cell>
          <cell r="B79">
            <v>34.1</v>
          </cell>
          <cell r="C79">
            <v>36.44</v>
          </cell>
          <cell r="D79">
            <v>36.119999999999997</v>
          </cell>
          <cell r="E79">
            <v>38.85</v>
          </cell>
          <cell r="F79">
            <v>42.1</v>
          </cell>
          <cell r="G79">
            <v>36.06</v>
          </cell>
          <cell r="I79">
            <v>25.5</v>
          </cell>
          <cell r="R79">
            <v>47.465821331018901</v>
          </cell>
        </row>
        <row r="80">
          <cell r="A80">
            <v>38718</v>
          </cell>
          <cell r="B80">
            <v>35.83</v>
          </cell>
          <cell r="C80">
            <v>37.299999999999997</v>
          </cell>
          <cell r="D80">
            <v>36.64</v>
          </cell>
          <cell r="E80">
            <v>39.06</v>
          </cell>
          <cell r="F80">
            <v>40.35</v>
          </cell>
          <cell r="G80">
            <v>38.25</v>
          </cell>
          <cell r="I80">
            <v>18.25</v>
          </cell>
          <cell r="R80">
            <v>42.567284251440284</v>
          </cell>
        </row>
        <row r="81">
          <cell r="A81">
            <v>38749</v>
          </cell>
          <cell r="B81">
            <v>35.53</v>
          </cell>
          <cell r="C81">
            <v>35.71</v>
          </cell>
          <cell r="D81">
            <v>35.270000000000003</v>
          </cell>
          <cell r="E81">
            <v>39.049999999999997</v>
          </cell>
          <cell r="F81">
            <v>38.44</v>
          </cell>
          <cell r="G81">
            <v>37.950000000000003</v>
          </cell>
          <cell r="I81">
            <v>20.5</v>
          </cell>
          <cell r="R81">
            <v>41.159552535088658</v>
          </cell>
        </row>
        <row r="82">
          <cell r="A82">
            <v>38777</v>
          </cell>
          <cell r="B82">
            <v>35.53</v>
          </cell>
          <cell r="C82">
            <v>33.840000000000003</v>
          </cell>
          <cell r="D82">
            <v>32.68</v>
          </cell>
          <cell r="E82">
            <v>38.049999999999997</v>
          </cell>
          <cell r="F82">
            <v>36.82</v>
          </cell>
          <cell r="G82">
            <v>37.950000000000003</v>
          </cell>
          <cell r="I82">
            <v>17.5</v>
          </cell>
          <cell r="R82">
            <v>39.523954853158024</v>
          </cell>
        </row>
        <row r="83">
          <cell r="A83">
            <v>38808</v>
          </cell>
          <cell r="B83">
            <v>35.22</v>
          </cell>
          <cell r="C83">
            <v>34.85</v>
          </cell>
          <cell r="D83">
            <v>31.71</v>
          </cell>
          <cell r="E83">
            <v>37.729999999999997</v>
          </cell>
          <cell r="F83">
            <v>36.799999999999997</v>
          </cell>
          <cell r="G83">
            <v>37.64</v>
          </cell>
          <cell r="I83">
            <v>24.25</v>
          </cell>
          <cell r="R83">
            <v>36.661793679519405</v>
          </cell>
        </row>
        <row r="84">
          <cell r="A84">
            <v>38838</v>
          </cell>
          <cell r="B84">
            <v>35.22</v>
          </cell>
          <cell r="C84">
            <v>32.04</v>
          </cell>
          <cell r="D84">
            <v>28.8</v>
          </cell>
          <cell r="E84">
            <v>39.04</v>
          </cell>
          <cell r="F84">
            <v>37.299999999999997</v>
          </cell>
          <cell r="G84">
            <v>37.64</v>
          </cell>
          <cell r="I84">
            <v>24.25</v>
          </cell>
          <cell r="R84">
            <v>36.615861170023173</v>
          </cell>
        </row>
        <row r="85">
          <cell r="A85">
            <v>38869</v>
          </cell>
          <cell r="B85">
            <v>38.03</v>
          </cell>
          <cell r="C85">
            <v>32.72</v>
          </cell>
          <cell r="D85">
            <v>29.45</v>
          </cell>
          <cell r="E85">
            <v>42.98</v>
          </cell>
          <cell r="F85">
            <v>43.95</v>
          </cell>
          <cell r="G85">
            <v>41.99</v>
          </cell>
          <cell r="I85">
            <v>29.25</v>
          </cell>
          <cell r="R85">
            <v>37.03462962981579</v>
          </cell>
        </row>
        <row r="86">
          <cell r="A86">
            <v>38899</v>
          </cell>
          <cell r="B86">
            <v>46.61</v>
          </cell>
          <cell r="C86">
            <v>46.17</v>
          </cell>
          <cell r="D86">
            <v>41.81</v>
          </cell>
          <cell r="E86">
            <v>40.32</v>
          </cell>
          <cell r="F86">
            <v>45.8</v>
          </cell>
          <cell r="G86">
            <v>51.47</v>
          </cell>
          <cell r="I86">
            <v>26.25</v>
          </cell>
          <cell r="R86">
            <v>37.641722155287518</v>
          </cell>
        </row>
        <row r="87">
          <cell r="A87">
            <v>38930</v>
          </cell>
          <cell r="B87">
            <v>49.74</v>
          </cell>
          <cell r="C87">
            <v>50.84</v>
          </cell>
          <cell r="D87">
            <v>47.03</v>
          </cell>
          <cell r="E87">
            <v>45.68</v>
          </cell>
          <cell r="F87">
            <v>46.35</v>
          </cell>
          <cell r="G87">
            <v>55.82</v>
          </cell>
          <cell r="I87">
            <v>35.25</v>
          </cell>
          <cell r="R87">
            <v>38.062202477780737</v>
          </cell>
        </row>
        <row r="88">
          <cell r="A88">
            <v>38961</v>
          </cell>
          <cell r="B88">
            <v>42.56</v>
          </cell>
          <cell r="C88">
            <v>43.55</v>
          </cell>
          <cell r="D88">
            <v>39.880000000000003</v>
          </cell>
          <cell r="E88">
            <v>42.68</v>
          </cell>
          <cell r="F88">
            <v>40.26</v>
          </cell>
          <cell r="G88">
            <v>47.42</v>
          </cell>
          <cell r="I88">
            <v>22.25</v>
          </cell>
          <cell r="R88">
            <v>38.219895756707217</v>
          </cell>
        </row>
        <row r="89">
          <cell r="A89">
            <v>38991</v>
          </cell>
          <cell r="B89">
            <v>35.86</v>
          </cell>
          <cell r="C89">
            <v>36.93</v>
          </cell>
          <cell r="D89">
            <v>35.99</v>
          </cell>
          <cell r="E89">
            <v>41.32</v>
          </cell>
          <cell r="F89">
            <v>39.78</v>
          </cell>
          <cell r="G89">
            <v>38.43</v>
          </cell>
          <cell r="I89">
            <v>25.5</v>
          </cell>
          <cell r="R89">
            <v>38.364949610399776</v>
          </cell>
        </row>
        <row r="90">
          <cell r="A90">
            <v>39022</v>
          </cell>
          <cell r="B90">
            <v>34.92</v>
          </cell>
          <cell r="C90">
            <v>35.61</v>
          </cell>
          <cell r="D90">
            <v>34.44</v>
          </cell>
          <cell r="E90">
            <v>38.630000000000003</v>
          </cell>
          <cell r="F90">
            <v>39.229999999999997</v>
          </cell>
          <cell r="G90">
            <v>37.18</v>
          </cell>
          <cell r="I90">
            <v>22.5</v>
          </cell>
          <cell r="R90">
            <v>40.997703323278792</v>
          </cell>
        </row>
        <row r="91">
          <cell r="A91">
            <v>39052</v>
          </cell>
          <cell r="B91">
            <v>34.93</v>
          </cell>
          <cell r="C91">
            <v>37.29</v>
          </cell>
          <cell r="D91">
            <v>36.33</v>
          </cell>
          <cell r="E91">
            <v>39.68</v>
          </cell>
          <cell r="F91">
            <v>43.13</v>
          </cell>
          <cell r="G91">
            <v>37.04</v>
          </cell>
          <cell r="I91">
            <v>25.75</v>
          </cell>
          <cell r="R91">
            <v>43.091683722287947</v>
          </cell>
        </row>
        <row r="92">
          <cell r="A92">
            <v>39083</v>
          </cell>
          <cell r="B92">
            <v>36.32</v>
          </cell>
          <cell r="C92">
            <v>38.299999999999997</v>
          </cell>
          <cell r="D92">
            <v>36.770000000000003</v>
          </cell>
          <cell r="E92">
            <v>39.29</v>
          </cell>
          <cell r="F92">
            <v>40.75</v>
          </cell>
          <cell r="G92">
            <v>38.770000000000003</v>
          </cell>
          <cell r="I92">
            <v>27.6</v>
          </cell>
          <cell r="R92">
            <v>43.967749989779101</v>
          </cell>
        </row>
        <row r="93">
          <cell r="A93">
            <v>39114</v>
          </cell>
          <cell r="B93">
            <v>36.04</v>
          </cell>
          <cell r="C93">
            <v>36.83</v>
          </cell>
          <cell r="D93">
            <v>35.56</v>
          </cell>
          <cell r="E93">
            <v>39.409999999999997</v>
          </cell>
          <cell r="F93">
            <v>38.880000000000003</v>
          </cell>
          <cell r="G93">
            <v>38.49</v>
          </cell>
          <cell r="I93">
            <v>29.85</v>
          </cell>
          <cell r="R93">
            <v>42.543837392919748</v>
          </cell>
        </row>
        <row r="94">
          <cell r="A94">
            <v>39142</v>
          </cell>
          <cell r="B94">
            <v>36.04</v>
          </cell>
          <cell r="C94">
            <v>35.119999999999997</v>
          </cell>
          <cell r="D94">
            <v>33.22</v>
          </cell>
          <cell r="E94">
            <v>38.54</v>
          </cell>
          <cell r="F94">
            <v>37.47</v>
          </cell>
          <cell r="G94">
            <v>38.49</v>
          </cell>
          <cell r="I94">
            <v>26.85</v>
          </cell>
          <cell r="R94">
            <v>40.892211500766606</v>
          </cell>
        </row>
        <row r="95">
          <cell r="A95">
            <v>39173</v>
          </cell>
          <cell r="B95">
            <v>35.76</v>
          </cell>
          <cell r="C95">
            <v>36.049999999999997</v>
          </cell>
          <cell r="D95">
            <v>32.35</v>
          </cell>
          <cell r="E95">
            <v>38.6</v>
          </cell>
          <cell r="F95">
            <v>37.57</v>
          </cell>
          <cell r="G95">
            <v>38.22</v>
          </cell>
          <cell r="I95">
            <v>33.6</v>
          </cell>
          <cell r="R95">
            <v>38.008393783554979</v>
          </cell>
        </row>
        <row r="96">
          <cell r="A96">
            <v>39203</v>
          </cell>
          <cell r="B96">
            <v>35.76</v>
          </cell>
          <cell r="C96">
            <v>33.46</v>
          </cell>
          <cell r="D96">
            <v>29.71</v>
          </cell>
          <cell r="E96">
            <v>39.799999999999997</v>
          </cell>
          <cell r="F96">
            <v>38.07</v>
          </cell>
          <cell r="G96">
            <v>38.21</v>
          </cell>
          <cell r="I96">
            <v>33.6</v>
          </cell>
          <cell r="R96">
            <v>37.953127367739746</v>
          </cell>
        </row>
        <row r="97">
          <cell r="A97">
            <v>39234</v>
          </cell>
          <cell r="B97">
            <v>38.31</v>
          </cell>
          <cell r="C97">
            <v>34.090000000000003</v>
          </cell>
          <cell r="D97">
            <v>30.3</v>
          </cell>
          <cell r="E97">
            <v>43.58</v>
          </cell>
          <cell r="F97">
            <v>44.25</v>
          </cell>
          <cell r="G97">
            <v>42.15</v>
          </cell>
          <cell r="I97">
            <v>39.6</v>
          </cell>
          <cell r="R97">
            <v>38.363567086257305</v>
          </cell>
        </row>
        <row r="98">
          <cell r="A98">
            <v>39264</v>
          </cell>
          <cell r="B98">
            <v>46.08</v>
          </cell>
          <cell r="C98">
            <v>46.49</v>
          </cell>
          <cell r="D98">
            <v>41.51</v>
          </cell>
          <cell r="E98">
            <v>39.72</v>
          </cell>
          <cell r="F98">
            <v>45.06</v>
          </cell>
          <cell r="G98">
            <v>50.72</v>
          </cell>
          <cell r="I98">
            <v>46.6</v>
          </cell>
          <cell r="R98">
            <v>38.962664229572773</v>
          </cell>
        </row>
        <row r="99">
          <cell r="A99">
            <v>39295</v>
          </cell>
          <cell r="B99">
            <v>48.91</v>
          </cell>
          <cell r="C99">
            <v>50.8</v>
          </cell>
          <cell r="D99">
            <v>46.24</v>
          </cell>
          <cell r="E99">
            <v>44.6</v>
          </cell>
          <cell r="F99">
            <v>45.09</v>
          </cell>
          <cell r="G99">
            <v>54.65</v>
          </cell>
          <cell r="I99">
            <v>55.6</v>
          </cell>
          <cell r="R99">
            <v>39.373490390016435</v>
          </cell>
        </row>
        <row r="100">
          <cell r="A100">
            <v>39326</v>
          </cell>
          <cell r="B100">
            <v>42.42</v>
          </cell>
          <cell r="C100">
            <v>44.08</v>
          </cell>
          <cell r="D100">
            <v>39.770000000000003</v>
          </cell>
          <cell r="E100">
            <v>41.86</v>
          </cell>
          <cell r="F100">
            <v>39.770000000000003</v>
          </cell>
          <cell r="G100">
            <v>47.06</v>
          </cell>
          <cell r="I100">
            <v>38.6</v>
          </cell>
          <cell r="R100">
            <v>39.520143278547472</v>
          </cell>
        </row>
        <row r="101">
          <cell r="A101">
            <v>39356</v>
          </cell>
          <cell r="B101">
            <v>36.340000000000003</v>
          </cell>
          <cell r="C101">
            <v>37.97</v>
          </cell>
          <cell r="D101">
            <v>36.24</v>
          </cell>
          <cell r="E101">
            <v>42.24</v>
          </cell>
          <cell r="F101">
            <v>40.54</v>
          </cell>
          <cell r="G101">
            <v>38.92</v>
          </cell>
          <cell r="I101">
            <v>37.85</v>
          </cell>
          <cell r="R101">
            <v>39.654005109726455</v>
          </cell>
        </row>
        <row r="102">
          <cell r="A102">
            <v>39387</v>
          </cell>
          <cell r="B102">
            <v>35.5</v>
          </cell>
          <cell r="C102">
            <v>36.76</v>
          </cell>
          <cell r="D102">
            <v>34.82</v>
          </cell>
          <cell r="E102">
            <v>39.31</v>
          </cell>
          <cell r="F102">
            <v>39.96</v>
          </cell>
          <cell r="G102">
            <v>37.81</v>
          </cell>
          <cell r="I102">
            <v>34.85</v>
          </cell>
          <cell r="R102">
            <v>41.979408183427338</v>
          </cell>
        </row>
        <row r="103">
          <cell r="A103">
            <v>39417</v>
          </cell>
          <cell r="B103">
            <v>35.5</v>
          </cell>
          <cell r="C103">
            <v>38.31</v>
          </cell>
          <cell r="D103">
            <v>36.56</v>
          </cell>
          <cell r="E103">
            <v>40.25</v>
          </cell>
          <cell r="F103">
            <v>43.81</v>
          </cell>
          <cell r="G103">
            <v>37.67</v>
          </cell>
          <cell r="I103">
            <v>38.1</v>
          </cell>
          <cell r="R103">
            <v>44.07876402226357</v>
          </cell>
        </row>
        <row r="104">
          <cell r="A104">
            <v>39448</v>
          </cell>
          <cell r="B104">
            <v>36.729999999999997</v>
          </cell>
          <cell r="C104">
            <v>39.270000000000003</v>
          </cell>
          <cell r="D104">
            <v>37.21</v>
          </cell>
          <cell r="E104">
            <v>39.520000000000003</v>
          </cell>
          <cell r="F104">
            <v>40.98</v>
          </cell>
          <cell r="G104">
            <v>39.19</v>
          </cell>
          <cell r="I104">
            <v>27.95</v>
          </cell>
          <cell r="R104">
            <v>44.988737672193757</v>
          </cell>
        </row>
        <row r="105">
          <cell r="A105">
            <v>39479</v>
          </cell>
          <cell r="B105">
            <v>36.479999999999997</v>
          </cell>
          <cell r="C105">
            <v>37.9</v>
          </cell>
          <cell r="D105">
            <v>36.1</v>
          </cell>
          <cell r="E105">
            <v>39.74</v>
          </cell>
          <cell r="F105">
            <v>39.11</v>
          </cell>
          <cell r="G105">
            <v>38.94</v>
          </cell>
          <cell r="I105">
            <v>30.2</v>
          </cell>
          <cell r="R105">
            <v>43.5616132646918</v>
          </cell>
        </row>
        <row r="106">
          <cell r="A106">
            <v>39508</v>
          </cell>
          <cell r="B106">
            <v>36.479999999999997</v>
          </cell>
          <cell r="C106">
            <v>36.29</v>
          </cell>
          <cell r="D106">
            <v>33.909999999999997</v>
          </cell>
          <cell r="E106">
            <v>38.96</v>
          </cell>
          <cell r="F106">
            <v>37.68</v>
          </cell>
          <cell r="G106">
            <v>38.94</v>
          </cell>
          <cell r="I106">
            <v>27.2</v>
          </cell>
          <cell r="R106">
            <v>41.906468261497494</v>
          </cell>
        </row>
        <row r="107">
          <cell r="A107">
            <v>39539</v>
          </cell>
          <cell r="B107">
            <v>36.22</v>
          </cell>
          <cell r="C107">
            <v>37.159999999999997</v>
          </cell>
          <cell r="D107">
            <v>33.1</v>
          </cell>
          <cell r="E107">
            <v>39.29</v>
          </cell>
          <cell r="F107">
            <v>37.770000000000003</v>
          </cell>
          <cell r="G107">
            <v>38.69</v>
          </cell>
          <cell r="I107">
            <v>33.950000000000003</v>
          </cell>
          <cell r="R107">
            <v>38.763705721371402</v>
          </cell>
        </row>
        <row r="108">
          <cell r="A108">
            <v>39569</v>
          </cell>
          <cell r="B108">
            <v>36.22</v>
          </cell>
          <cell r="C108">
            <v>34.729999999999997</v>
          </cell>
          <cell r="D108">
            <v>30.64</v>
          </cell>
          <cell r="E108">
            <v>40.409999999999997</v>
          </cell>
          <cell r="F108">
            <v>38.270000000000003</v>
          </cell>
          <cell r="G108">
            <v>38.69</v>
          </cell>
          <cell r="I108">
            <v>33.950000000000003</v>
          </cell>
          <cell r="R108">
            <v>38.70850866315503</v>
          </cell>
        </row>
        <row r="109">
          <cell r="A109">
            <v>39600</v>
          </cell>
          <cell r="B109">
            <v>38.58</v>
          </cell>
          <cell r="C109">
            <v>35.32</v>
          </cell>
          <cell r="D109">
            <v>31.19</v>
          </cell>
          <cell r="E109">
            <v>44.08</v>
          </cell>
          <cell r="F109">
            <v>44.52</v>
          </cell>
          <cell r="G109">
            <v>42.32</v>
          </cell>
          <cell r="I109">
            <v>39.950000000000003</v>
          </cell>
          <cell r="R109">
            <v>39.120171806510776</v>
          </cell>
        </row>
        <row r="110">
          <cell r="A110">
            <v>39630</v>
          </cell>
          <cell r="B110">
            <v>45.78</v>
          </cell>
          <cell r="C110">
            <v>47.02</v>
          </cell>
          <cell r="D110">
            <v>41.65</v>
          </cell>
          <cell r="E110">
            <v>39.380000000000003</v>
          </cell>
          <cell r="F110">
            <v>45.39</v>
          </cell>
          <cell r="G110">
            <v>50.25</v>
          </cell>
          <cell r="I110">
            <v>46.95</v>
          </cell>
          <cell r="R110">
            <v>39.720952315870534</v>
          </cell>
        </row>
        <row r="111">
          <cell r="A111">
            <v>39661</v>
          </cell>
          <cell r="B111">
            <v>48.4</v>
          </cell>
          <cell r="C111">
            <v>51.08</v>
          </cell>
          <cell r="D111">
            <v>46.06</v>
          </cell>
          <cell r="E111">
            <v>43.91</v>
          </cell>
          <cell r="F111">
            <v>45.45</v>
          </cell>
          <cell r="G111">
            <v>53.88</v>
          </cell>
          <cell r="I111">
            <v>55.95</v>
          </cell>
          <cell r="R111">
            <v>40.133006616455688</v>
          </cell>
        </row>
        <row r="112">
          <cell r="A112">
            <v>39692</v>
          </cell>
          <cell r="B112">
            <v>42.38</v>
          </cell>
          <cell r="C112">
            <v>44.75</v>
          </cell>
          <cell r="D112">
            <v>40.020000000000003</v>
          </cell>
          <cell r="E112">
            <v>41.36</v>
          </cell>
          <cell r="F112">
            <v>40.06</v>
          </cell>
          <cell r="G112">
            <v>46.85</v>
          </cell>
          <cell r="I112">
            <v>38.950000000000003</v>
          </cell>
          <cell r="R112">
            <v>40.280237016855722</v>
          </cell>
        </row>
        <row r="113">
          <cell r="A113">
            <v>39722</v>
          </cell>
          <cell r="B113">
            <v>36.76</v>
          </cell>
          <cell r="C113">
            <v>38.99</v>
          </cell>
          <cell r="D113">
            <v>36.729999999999997</v>
          </cell>
          <cell r="E113">
            <v>42.97</v>
          </cell>
          <cell r="F113">
            <v>40.76</v>
          </cell>
          <cell r="G113">
            <v>39.340000000000003</v>
          </cell>
          <cell r="I113">
            <v>38.200000000000003</v>
          </cell>
          <cell r="R113">
            <v>40.414638466154486</v>
          </cell>
        </row>
        <row r="114">
          <cell r="A114">
            <v>39753</v>
          </cell>
          <cell r="B114">
            <v>35.979999999999997</v>
          </cell>
          <cell r="C114">
            <v>37.85</v>
          </cell>
          <cell r="D114">
            <v>35.39</v>
          </cell>
          <cell r="E114">
            <v>39.86</v>
          </cell>
          <cell r="F114">
            <v>40.18</v>
          </cell>
          <cell r="G114">
            <v>38.31</v>
          </cell>
          <cell r="I114">
            <v>35.200000000000003</v>
          </cell>
          <cell r="R114">
            <v>42.954918722395661</v>
          </cell>
        </row>
        <row r="115">
          <cell r="A115">
            <v>39783</v>
          </cell>
          <cell r="B115">
            <v>35.979999999999997</v>
          </cell>
          <cell r="C115">
            <v>39.31</v>
          </cell>
          <cell r="D115">
            <v>37.03</v>
          </cell>
          <cell r="E115">
            <v>40.72</v>
          </cell>
          <cell r="F115">
            <v>44.05</v>
          </cell>
          <cell r="G115">
            <v>38.18</v>
          </cell>
          <cell r="I115">
            <v>38.450000000000003</v>
          </cell>
          <cell r="R115">
            <v>45.084859476831816</v>
          </cell>
        </row>
        <row r="116">
          <cell r="A116">
            <v>39814</v>
          </cell>
          <cell r="B116">
            <v>37.14</v>
          </cell>
          <cell r="C116">
            <v>40.35</v>
          </cell>
          <cell r="D116">
            <v>37.65</v>
          </cell>
          <cell r="E116">
            <v>39.76</v>
          </cell>
          <cell r="F116">
            <v>41.22</v>
          </cell>
          <cell r="G116">
            <v>39.61</v>
          </cell>
          <cell r="I116">
            <v>28.45</v>
          </cell>
          <cell r="R116">
            <v>46.055970497868813</v>
          </cell>
        </row>
        <row r="117">
          <cell r="A117">
            <v>39845</v>
          </cell>
          <cell r="B117">
            <v>36.9</v>
          </cell>
          <cell r="C117">
            <v>39.049999999999997</v>
          </cell>
          <cell r="D117">
            <v>36.630000000000003</v>
          </cell>
          <cell r="E117">
            <v>40.07</v>
          </cell>
          <cell r="F117">
            <v>39.33</v>
          </cell>
          <cell r="G117">
            <v>39.369999999999997</v>
          </cell>
          <cell r="I117">
            <v>30.7</v>
          </cell>
          <cell r="R117">
            <v>44.649238204012633</v>
          </cell>
        </row>
        <row r="118">
          <cell r="A118">
            <v>39873</v>
          </cell>
          <cell r="B118">
            <v>36.9</v>
          </cell>
          <cell r="C118">
            <v>37.54</v>
          </cell>
          <cell r="D118">
            <v>34.6</v>
          </cell>
          <cell r="E118">
            <v>39.380000000000003</v>
          </cell>
          <cell r="F118">
            <v>37.9</v>
          </cell>
          <cell r="G118">
            <v>39.369999999999997</v>
          </cell>
          <cell r="I118">
            <v>27.7</v>
          </cell>
          <cell r="R118">
            <v>43.009398358635259</v>
          </cell>
        </row>
        <row r="119">
          <cell r="A119">
            <v>39904</v>
          </cell>
          <cell r="B119">
            <v>36.659999999999997</v>
          </cell>
          <cell r="C119">
            <v>38.369999999999997</v>
          </cell>
          <cell r="D119">
            <v>33.840000000000003</v>
          </cell>
          <cell r="E119">
            <v>39.950000000000003</v>
          </cell>
          <cell r="F119">
            <v>37.97</v>
          </cell>
          <cell r="G119">
            <v>39.130000000000003</v>
          </cell>
          <cell r="I119">
            <v>34.5</v>
          </cell>
          <cell r="R119">
            <v>39.431030879055278</v>
          </cell>
        </row>
        <row r="120">
          <cell r="A120">
            <v>39934</v>
          </cell>
          <cell r="B120">
            <v>36.659999999999997</v>
          </cell>
          <cell r="C120">
            <v>36.07</v>
          </cell>
          <cell r="D120">
            <v>31.54</v>
          </cell>
          <cell r="E120">
            <v>41</v>
          </cell>
          <cell r="F120">
            <v>38.479999999999997</v>
          </cell>
          <cell r="G120">
            <v>39.130000000000003</v>
          </cell>
          <cell r="I120">
            <v>34.5</v>
          </cell>
          <cell r="R120">
            <v>39.399207570921796</v>
          </cell>
        </row>
        <row r="121">
          <cell r="A121">
            <v>39965</v>
          </cell>
          <cell r="B121">
            <v>38.85</v>
          </cell>
          <cell r="C121">
            <v>36.630000000000003</v>
          </cell>
          <cell r="D121">
            <v>32.06</v>
          </cell>
          <cell r="E121">
            <v>44.56</v>
          </cell>
          <cell r="F121">
            <v>44.79</v>
          </cell>
          <cell r="G121">
            <v>42.5</v>
          </cell>
          <cell r="I121">
            <v>40.5</v>
          </cell>
          <cell r="R121">
            <v>39.838753028933418</v>
          </cell>
        </row>
        <row r="122">
          <cell r="A122">
            <v>39995</v>
          </cell>
          <cell r="B122">
            <v>45.51</v>
          </cell>
          <cell r="C122">
            <v>47.67</v>
          </cell>
          <cell r="D122">
            <v>41.81</v>
          </cell>
          <cell r="E122">
            <v>39.08</v>
          </cell>
          <cell r="F122">
            <v>45.72</v>
          </cell>
          <cell r="G122">
            <v>49.81</v>
          </cell>
          <cell r="I122">
            <v>47.5</v>
          </cell>
          <cell r="R122">
            <v>40.469071078503518</v>
          </cell>
        </row>
        <row r="123">
          <cell r="A123">
            <v>40026</v>
          </cell>
          <cell r="B123">
            <v>47.94</v>
          </cell>
          <cell r="C123">
            <v>51.51</v>
          </cell>
          <cell r="D123">
            <v>45.93</v>
          </cell>
          <cell r="E123">
            <v>43.28</v>
          </cell>
          <cell r="F123">
            <v>45.82</v>
          </cell>
          <cell r="G123">
            <v>53.17</v>
          </cell>
          <cell r="I123">
            <v>56.5</v>
          </cell>
          <cell r="R123">
            <v>40.911248132302987</v>
          </cell>
        </row>
        <row r="124">
          <cell r="A124">
            <v>40057</v>
          </cell>
          <cell r="B124">
            <v>42.37</v>
          </cell>
          <cell r="C124">
            <v>45.53</v>
          </cell>
          <cell r="D124">
            <v>40.299999999999997</v>
          </cell>
          <cell r="E124">
            <v>40.92</v>
          </cell>
          <cell r="F124">
            <v>40.36</v>
          </cell>
          <cell r="G124">
            <v>46.68</v>
          </cell>
          <cell r="I124">
            <v>39.450000000000003</v>
          </cell>
          <cell r="R124">
            <v>41.087322960943013</v>
          </cell>
        </row>
        <row r="125">
          <cell r="A125">
            <v>40087</v>
          </cell>
          <cell r="B125">
            <v>37.159999999999997</v>
          </cell>
          <cell r="C125">
            <v>40.1</v>
          </cell>
          <cell r="D125">
            <v>37.229999999999997</v>
          </cell>
          <cell r="E125">
            <v>43.66</v>
          </cell>
          <cell r="F125">
            <v>40.98</v>
          </cell>
          <cell r="G125">
            <v>39.729999999999997</v>
          </cell>
          <cell r="I125">
            <v>38.75</v>
          </cell>
          <cell r="R125">
            <v>41.250274986136681</v>
          </cell>
        </row>
        <row r="126">
          <cell r="A126">
            <v>40118</v>
          </cell>
          <cell r="B126">
            <v>36.44</v>
          </cell>
          <cell r="C126">
            <v>39.020000000000003</v>
          </cell>
          <cell r="D126">
            <v>35.96</v>
          </cell>
          <cell r="E126">
            <v>40.39</v>
          </cell>
          <cell r="F126">
            <v>40.39</v>
          </cell>
          <cell r="G126">
            <v>38.78</v>
          </cell>
          <cell r="I126">
            <v>35.75</v>
          </cell>
          <cell r="R126">
            <v>44.654951449111003</v>
          </cell>
        </row>
        <row r="127">
          <cell r="A127">
            <v>40148</v>
          </cell>
          <cell r="B127">
            <v>36.44</v>
          </cell>
          <cell r="C127">
            <v>40.4</v>
          </cell>
          <cell r="D127">
            <v>37.51</v>
          </cell>
          <cell r="E127">
            <v>41.18</v>
          </cell>
          <cell r="F127">
            <v>44.29</v>
          </cell>
          <cell r="G127">
            <v>38.659999999999997</v>
          </cell>
          <cell r="I127">
            <v>38.950000000000003</v>
          </cell>
          <cell r="R127">
            <v>46.813864903455382</v>
          </cell>
        </row>
        <row r="128">
          <cell r="A128">
            <v>40179</v>
          </cell>
          <cell r="B128">
            <v>37.53</v>
          </cell>
          <cell r="C128">
            <v>41.42</v>
          </cell>
          <cell r="D128">
            <v>38.1</v>
          </cell>
          <cell r="E128">
            <v>40.24</v>
          </cell>
          <cell r="F128">
            <v>41.45</v>
          </cell>
          <cell r="G128">
            <v>39.950000000000003</v>
          </cell>
          <cell r="I128">
            <v>28.95</v>
          </cell>
          <cell r="R128">
            <v>47.835019335165107</v>
          </cell>
        </row>
        <row r="129">
          <cell r="A129">
            <v>40210</v>
          </cell>
          <cell r="B129">
            <v>37.31</v>
          </cell>
          <cell r="C129">
            <v>40.21</v>
          </cell>
          <cell r="D129">
            <v>37.159999999999997</v>
          </cell>
          <cell r="E129">
            <v>40.630000000000003</v>
          </cell>
          <cell r="F129">
            <v>39.56</v>
          </cell>
          <cell r="G129">
            <v>39.729999999999997</v>
          </cell>
          <cell r="I129">
            <v>31.2</v>
          </cell>
          <cell r="R129">
            <v>46.422135961817965</v>
          </cell>
        </row>
        <row r="130">
          <cell r="A130">
            <v>40238</v>
          </cell>
          <cell r="B130">
            <v>37.31</v>
          </cell>
          <cell r="C130">
            <v>38.78</v>
          </cell>
          <cell r="D130">
            <v>35.26</v>
          </cell>
          <cell r="E130">
            <v>40.03</v>
          </cell>
          <cell r="F130">
            <v>38.11</v>
          </cell>
          <cell r="G130">
            <v>39.74</v>
          </cell>
          <cell r="I130">
            <v>28.2</v>
          </cell>
          <cell r="R130">
            <v>44.772507937722359</v>
          </cell>
        </row>
        <row r="131">
          <cell r="A131">
            <v>40269</v>
          </cell>
          <cell r="B131">
            <v>37.090000000000003</v>
          </cell>
          <cell r="C131">
            <v>39.57</v>
          </cell>
          <cell r="D131">
            <v>34.56</v>
          </cell>
          <cell r="E131">
            <v>40.83</v>
          </cell>
          <cell r="F131">
            <v>38.159999999999997</v>
          </cell>
          <cell r="G131">
            <v>39.520000000000003</v>
          </cell>
          <cell r="I131">
            <v>35.25</v>
          </cell>
          <cell r="R131">
            <v>41.035887821840973</v>
          </cell>
        </row>
        <row r="132">
          <cell r="A132">
            <v>40299</v>
          </cell>
          <cell r="B132">
            <v>37.090000000000003</v>
          </cell>
          <cell r="C132">
            <v>37.4</v>
          </cell>
          <cell r="D132">
            <v>32.42</v>
          </cell>
          <cell r="E132">
            <v>41.81</v>
          </cell>
          <cell r="F132">
            <v>38.68</v>
          </cell>
          <cell r="G132">
            <v>39.520000000000003</v>
          </cell>
          <cell r="I132">
            <v>35.25</v>
          </cell>
          <cell r="R132">
            <v>41.010783208977877</v>
          </cell>
        </row>
        <row r="133">
          <cell r="A133">
            <v>40330</v>
          </cell>
          <cell r="B133">
            <v>39.11</v>
          </cell>
          <cell r="C133">
            <v>37.93</v>
          </cell>
          <cell r="D133">
            <v>32.9</v>
          </cell>
          <cell r="E133">
            <v>45.27</v>
          </cell>
          <cell r="F133">
            <v>45.05</v>
          </cell>
          <cell r="G133">
            <v>42.61</v>
          </cell>
          <cell r="I133">
            <v>41.25</v>
          </cell>
          <cell r="R133">
            <v>41.462449144708032</v>
          </cell>
        </row>
        <row r="134">
          <cell r="A134">
            <v>40360</v>
          </cell>
          <cell r="B134">
            <v>45.29</v>
          </cell>
          <cell r="C134">
            <v>48.35</v>
          </cell>
          <cell r="D134">
            <v>42</v>
          </cell>
          <cell r="E134">
            <v>39.06</v>
          </cell>
          <cell r="F134">
            <v>46.05</v>
          </cell>
          <cell r="G134">
            <v>49.38</v>
          </cell>
          <cell r="I134">
            <v>48.25</v>
          </cell>
          <cell r="R134">
            <v>42.106916998499571</v>
          </cell>
        </row>
        <row r="135">
          <cell r="A135">
            <v>40391</v>
          </cell>
          <cell r="B135">
            <v>47.53</v>
          </cell>
          <cell r="C135">
            <v>51.97</v>
          </cell>
          <cell r="D135">
            <v>45.83</v>
          </cell>
          <cell r="E135">
            <v>42.97</v>
          </cell>
          <cell r="F135">
            <v>46.18</v>
          </cell>
          <cell r="G135">
            <v>52.47</v>
          </cell>
          <cell r="I135">
            <v>57.25</v>
          </cell>
          <cell r="R135">
            <v>42.56157743988485</v>
          </cell>
        </row>
        <row r="136">
          <cell r="A136">
            <v>40422</v>
          </cell>
          <cell r="B136">
            <v>42.38</v>
          </cell>
          <cell r="C136">
            <v>46.33</v>
          </cell>
          <cell r="D136">
            <v>40.58</v>
          </cell>
          <cell r="E136">
            <v>40.770000000000003</v>
          </cell>
          <cell r="F136">
            <v>40.659999999999997</v>
          </cell>
          <cell r="G136">
            <v>46.48</v>
          </cell>
          <cell r="I136">
            <v>39.950000000000003</v>
          </cell>
          <cell r="R136">
            <v>42.747253842062904</v>
          </cell>
        </row>
        <row r="137">
          <cell r="A137">
            <v>40452</v>
          </cell>
          <cell r="B137">
            <v>37.56</v>
          </cell>
          <cell r="C137">
            <v>41.2</v>
          </cell>
          <cell r="D137">
            <v>37.72</v>
          </cell>
          <cell r="E137">
            <v>44.57</v>
          </cell>
          <cell r="F137">
            <v>41.19</v>
          </cell>
          <cell r="G137">
            <v>40.08</v>
          </cell>
          <cell r="I137">
            <v>39.5</v>
          </cell>
          <cell r="R137">
            <v>42.91947959813303</v>
          </cell>
        </row>
        <row r="138">
          <cell r="A138">
            <v>40483</v>
          </cell>
          <cell r="B138">
            <v>36.880000000000003</v>
          </cell>
          <cell r="C138">
            <v>40.19</v>
          </cell>
          <cell r="D138">
            <v>36.53</v>
          </cell>
          <cell r="E138">
            <v>41.15</v>
          </cell>
          <cell r="F138">
            <v>40.6</v>
          </cell>
          <cell r="G138">
            <v>39.19</v>
          </cell>
          <cell r="I138">
            <v>36.5</v>
          </cell>
          <cell r="R138">
            <v>45.468415512481585</v>
          </cell>
        </row>
        <row r="139">
          <cell r="A139">
            <v>40513</v>
          </cell>
          <cell r="B139">
            <v>36.89</v>
          </cell>
          <cell r="C139">
            <v>41.49</v>
          </cell>
          <cell r="D139">
            <v>37.979999999999997</v>
          </cell>
          <cell r="E139">
            <v>41.87</v>
          </cell>
          <cell r="F139">
            <v>44.53</v>
          </cell>
          <cell r="G139">
            <v>39.090000000000003</v>
          </cell>
          <cell r="I139">
            <v>39.450000000000003</v>
          </cell>
          <cell r="R139">
            <v>47.659965547888532</v>
          </cell>
        </row>
        <row r="140">
          <cell r="A140">
            <v>40544</v>
          </cell>
          <cell r="B140">
            <v>37.909999999999997</v>
          </cell>
          <cell r="C140">
            <v>42.49</v>
          </cell>
          <cell r="D140">
            <v>38.549999999999997</v>
          </cell>
          <cell r="E140">
            <v>40.729999999999997</v>
          </cell>
          <cell r="F140">
            <v>41.68</v>
          </cell>
          <cell r="G140">
            <v>40.28</v>
          </cell>
          <cell r="I140">
            <v>29.45</v>
          </cell>
          <cell r="R140">
            <v>43.554290790984503</v>
          </cell>
        </row>
        <row r="141">
          <cell r="A141">
            <v>40575</v>
          </cell>
          <cell r="B141">
            <v>37.71</v>
          </cell>
          <cell r="C141">
            <v>41.35</v>
          </cell>
          <cell r="D141">
            <v>37.69</v>
          </cell>
          <cell r="E141">
            <v>41.2</v>
          </cell>
          <cell r="F141">
            <v>39.78</v>
          </cell>
          <cell r="G141">
            <v>40.08</v>
          </cell>
          <cell r="I141">
            <v>31.7</v>
          </cell>
          <cell r="R141">
            <v>42.223969733163869</v>
          </cell>
        </row>
        <row r="142">
          <cell r="A142">
            <v>40603</v>
          </cell>
          <cell r="B142">
            <v>37.71</v>
          </cell>
          <cell r="C142">
            <v>40.020000000000003</v>
          </cell>
          <cell r="D142">
            <v>35.92</v>
          </cell>
          <cell r="E142">
            <v>40.659999999999997</v>
          </cell>
          <cell r="F142">
            <v>38.32</v>
          </cell>
          <cell r="G142">
            <v>40.090000000000003</v>
          </cell>
          <cell r="I142">
            <v>28.7</v>
          </cell>
          <cell r="R142">
            <v>40.673203118018634</v>
          </cell>
        </row>
        <row r="143">
          <cell r="A143">
            <v>40634</v>
          </cell>
          <cell r="B143">
            <v>37.51</v>
          </cell>
          <cell r="C143">
            <v>40.76</v>
          </cell>
          <cell r="D143">
            <v>35.26</v>
          </cell>
          <cell r="E143">
            <v>41.68</v>
          </cell>
          <cell r="F143">
            <v>38.36</v>
          </cell>
          <cell r="G143">
            <v>39.89</v>
          </cell>
          <cell r="I143">
            <v>35.75</v>
          </cell>
          <cell r="R143">
            <v>37.289206296806476</v>
          </cell>
        </row>
        <row r="144">
          <cell r="A144">
            <v>40664</v>
          </cell>
          <cell r="B144">
            <v>37.51</v>
          </cell>
          <cell r="C144">
            <v>38.72</v>
          </cell>
          <cell r="D144">
            <v>33.270000000000003</v>
          </cell>
          <cell r="E144">
            <v>42.61</v>
          </cell>
          <cell r="F144">
            <v>38.89</v>
          </cell>
          <cell r="G144">
            <v>39.89</v>
          </cell>
          <cell r="I144">
            <v>35.75</v>
          </cell>
          <cell r="R144">
            <v>37.259111575071302</v>
          </cell>
        </row>
        <row r="145">
          <cell r="A145">
            <v>40695</v>
          </cell>
          <cell r="B145">
            <v>39.380000000000003</v>
          </cell>
          <cell r="C145">
            <v>39.22</v>
          </cell>
          <cell r="D145">
            <v>33.72</v>
          </cell>
          <cell r="E145">
            <v>45.97</v>
          </cell>
          <cell r="F145">
            <v>45.32</v>
          </cell>
          <cell r="G145">
            <v>42.74</v>
          </cell>
          <cell r="I145">
            <v>41.75</v>
          </cell>
          <cell r="R145">
            <v>37.674781693128644</v>
          </cell>
        </row>
        <row r="146">
          <cell r="A146">
            <v>40725</v>
          </cell>
          <cell r="B146">
            <v>45.1</v>
          </cell>
          <cell r="C146">
            <v>49.04</v>
          </cell>
          <cell r="D146">
            <v>42.2</v>
          </cell>
          <cell r="E146">
            <v>39.08</v>
          </cell>
          <cell r="F146">
            <v>46.38</v>
          </cell>
          <cell r="G146">
            <v>48.99</v>
          </cell>
          <cell r="I146">
            <v>48.75</v>
          </cell>
          <cell r="R146">
            <v>38.270861969475284</v>
          </cell>
        </row>
        <row r="147">
          <cell r="A147">
            <v>40756</v>
          </cell>
          <cell r="B147">
            <v>47.18</v>
          </cell>
          <cell r="C147">
            <v>52.46</v>
          </cell>
          <cell r="D147">
            <v>45.78</v>
          </cell>
          <cell r="E147">
            <v>42.71</v>
          </cell>
          <cell r="F147">
            <v>46.54</v>
          </cell>
          <cell r="G147">
            <v>51.85</v>
          </cell>
          <cell r="I147">
            <v>57.75</v>
          </cell>
          <cell r="R147">
            <v>38.68902073964329</v>
          </cell>
        </row>
        <row r="148">
          <cell r="A148">
            <v>40787</v>
          </cell>
          <cell r="B148">
            <v>42.4</v>
          </cell>
          <cell r="C148">
            <v>47.14</v>
          </cell>
          <cell r="D148">
            <v>40.880000000000003</v>
          </cell>
          <cell r="E148">
            <v>40.659999999999997</v>
          </cell>
          <cell r="F148">
            <v>40.950000000000003</v>
          </cell>
          <cell r="G148">
            <v>46.3</v>
          </cell>
          <cell r="I148">
            <v>40.450000000000003</v>
          </cell>
          <cell r="R148">
            <v>38.855531491770755</v>
          </cell>
        </row>
        <row r="149">
          <cell r="A149">
            <v>40817</v>
          </cell>
          <cell r="B149">
            <v>37.94</v>
          </cell>
          <cell r="C149">
            <v>42.31</v>
          </cell>
          <cell r="D149">
            <v>38.22</v>
          </cell>
          <cell r="E149">
            <v>45.45</v>
          </cell>
          <cell r="F149">
            <v>41.41</v>
          </cell>
          <cell r="G149">
            <v>40.4</v>
          </cell>
          <cell r="I149">
            <v>40</v>
          </cell>
          <cell r="R149">
            <v>39.009632248166568</v>
          </cell>
        </row>
        <row r="150">
          <cell r="A150">
            <v>40848</v>
          </cell>
          <cell r="B150">
            <v>37.32</v>
          </cell>
          <cell r="C150">
            <v>41.36</v>
          </cell>
          <cell r="D150">
            <v>37.090000000000003</v>
          </cell>
          <cell r="E150">
            <v>41.89</v>
          </cell>
          <cell r="F150">
            <v>40.81</v>
          </cell>
          <cell r="G150">
            <v>39.590000000000003</v>
          </cell>
          <cell r="I150">
            <v>37</v>
          </cell>
          <cell r="R150">
            <v>42.229372644788242</v>
          </cell>
        </row>
        <row r="151">
          <cell r="A151">
            <v>40878</v>
          </cell>
          <cell r="B151">
            <v>37.32</v>
          </cell>
          <cell r="C151">
            <v>42.59</v>
          </cell>
          <cell r="D151">
            <v>38.46</v>
          </cell>
          <cell r="E151">
            <v>42.55</v>
          </cell>
          <cell r="F151">
            <v>44.77</v>
          </cell>
          <cell r="G151">
            <v>39.479999999999997</v>
          </cell>
          <cell r="I151">
            <v>39.950000000000003</v>
          </cell>
          <cell r="R151">
            <v>44.271017698982362</v>
          </cell>
        </row>
        <row r="152">
          <cell r="A152">
            <v>40909</v>
          </cell>
          <cell r="B152">
            <v>38.28</v>
          </cell>
          <cell r="C152">
            <v>43.62</v>
          </cell>
          <cell r="D152">
            <v>39</v>
          </cell>
          <cell r="E152">
            <v>41.22</v>
          </cell>
          <cell r="F152">
            <v>41.91</v>
          </cell>
          <cell r="G152">
            <v>40.6</v>
          </cell>
          <cell r="I152">
            <v>29.7</v>
          </cell>
          <cell r="R152">
            <v>43.554290790984503</v>
          </cell>
        </row>
        <row r="153">
          <cell r="A153">
            <v>40940</v>
          </cell>
          <cell r="B153">
            <v>38.1</v>
          </cell>
          <cell r="C153">
            <v>42.54</v>
          </cell>
          <cell r="D153">
            <v>38.22</v>
          </cell>
          <cell r="E153">
            <v>41.76</v>
          </cell>
          <cell r="F153">
            <v>40.01</v>
          </cell>
          <cell r="G153">
            <v>40.42</v>
          </cell>
          <cell r="I153">
            <v>31.95</v>
          </cell>
          <cell r="R153">
            <v>42.223969733163869</v>
          </cell>
        </row>
      </sheetData>
      <sheetData sheetId="16" refreshError="1"/>
      <sheetData sheetId="17" refreshError="1"/>
      <sheetData sheetId="18">
        <row r="38">
          <cell r="B38">
            <v>24.5</v>
          </cell>
          <cell r="C38">
            <v>26.75</v>
          </cell>
          <cell r="D38">
            <v>26</v>
          </cell>
          <cell r="E38">
            <v>26.4</v>
          </cell>
          <cell r="F38">
            <v>24.9</v>
          </cell>
          <cell r="G38">
            <v>25.5</v>
          </cell>
          <cell r="I38">
            <v>24.9</v>
          </cell>
          <cell r="R38">
            <v>38.199996948242188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  <sheetName val="West NatGas Prices 1002"/>
    </sheetNames>
    <sheetDataSet>
      <sheetData sheetId="0">
        <row r="28">
          <cell r="M28">
            <v>0.14500000000000002</v>
          </cell>
          <cell r="P28">
            <v>7.0000000000000062E-2</v>
          </cell>
          <cell r="R28">
            <v>0.11</v>
          </cell>
          <cell r="V28">
            <v>0.192</v>
          </cell>
          <cell r="AB28">
            <v>0.18</v>
          </cell>
          <cell r="AH28">
            <v>0.40099999999999997</v>
          </cell>
        </row>
        <row r="29">
          <cell r="M29">
            <v>-4.9999999999998934E-3</v>
          </cell>
          <cell r="P29">
            <v>-6.999999999999984E-2</v>
          </cell>
          <cell r="R29">
            <v>0</v>
          </cell>
          <cell r="S29">
            <v>0.15</v>
          </cell>
          <cell r="V29">
            <v>0.01</v>
          </cell>
          <cell r="W29">
            <v>0.05</v>
          </cell>
          <cell r="Y29">
            <v>2.9666666666666671E-2</v>
          </cell>
          <cell r="AB29">
            <v>-6.9999999999999993E-2</v>
          </cell>
          <cell r="AC29">
            <v>-2.9999999999999992E-2</v>
          </cell>
          <cell r="AE29">
            <v>2.4285714285714292E-2</v>
          </cell>
          <cell r="AH29">
            <v>0.20100000000000001</v>
          </cell>
        </row>
        <row r="30">
          <cell r="M30">
            <v>-0.22499999999999987</v>
          </cell>
          <cell r="P30">
            <v>-0.20999999999999996</v>
          </cell>
          <cell r="R30">
            <v>-0.15</v>
          </cell>
          <cell r="S30">
            <v>0.06</v>
          </cell>
          <cell r="V30">
            <v>-3.8999999999999993E-2</v>
          </cell>
          <cell r="W30">
            <v>3.6000000000000004E-2</v>
          </cell>
          <cell r="Y30">
            <v>4.3333333333333314E-3</v>
          </cell>
          <cell r="AB30">
            <v>-0.09</v>
          </cell>
          <cell r="AC30">
            <v>-9.999999999999995E-3</v>
          </cell>
          <cell r="AE30">
            <v>-2.0714285714285727E-2</v>
          </cell>
          <cell r="AH30">
            <v>0.11500000000000002</v>
          </cell>
        </row>
        <row r="31">
          <cell r="M31">
            <v>4.5000000000000151E-2</v>
          </cell>
          <cell r="P31">
            <v>3.0000000000000027E-2</v>
          </cell>
          <cell r="R31">
            <v>-1.4999999999999999E-2</v>
          </cell>
          <cell r="S31">
            <v>0.05</v>
          </cell>
          <cell r="V31">
            <v>8.0000000000000019E-3</v>
          </cell>
          <cell r="W31">
            <v>1.7000000000000001E-2</v>
          </cell>
          <cell r="Y31">
            <v>2.9000000000000005E-2</v>
          </cell>
          <cell r="AB31">
            <v>9.5000000000000001E-2</v>
          </cell>
          <cell r="AC31">
            <v>-1.0000000000000009E-2</v>
          </cell>
          <cell r="AE31">
            <v>0.18500000000000003</v>
          </cell>
          <cell r="AH31">
            <v>0.11599999999999999</v>
          </cell>
        </row>
        <row r="33">
          <cell r="M33">
            <v>-0.34499999999999997</v>
          </cell>
          <cell r="P33">
            <v>-0.33999999999999986</v>
          </cell>
          <cell r="R33">
            <v>-0.3</v>
          </cell>
          <cell r="S33">
            <v>3.5000000000000031E-2</v>
          </cell>
          <cell r="V33">
            <v>-0.25199999999999995</v>
          </cell>
          <cell r="W33">
            <v>1.5000000000000069E-2</v>
          </cell>
          <cell r="Y33">
            <v>-0.24066666666666664</v>
          </cell>
          <cell r="AB33">
            <v>-0.36571428571428571</v>
          </cell>
          <cell r="AC33">
            <v>4.2857142857142816E-3</v>
          </cell>
          <cell r="AE33">
            <v>-0.34499999999999997</v>
          </cell>
          <cell r="AH33">
            <v>-0.20499999999999999</v>
          </cell>
        </row>
        <row r="34">
          <cell r="M34">
            <v>-0.22499999999999987</v>
          </cell>
          <cell r="P34">
            <v>-0.21999999999999997</v>
          </cell>
          <cell r="R34">
            <v>-0.19</v>
          </cell>
          <cell r="S34">
            <v>1.0000000000000009E-2</v>
          </cell>
          <cell r="V34">
            <v>-0.17100000000000001</v>
          </cell>
          <cell r="W34">
            <v>2.0000000000000018E-3</v>
          </cell>
          <cell r="Y34">
            <v>-0.1643333333333333</v>
          </cell>
          <cell r="AB34">
            <v>-0.12714285714285717</v>
          </cell>
          <cell r="AC34">
            <v>3.5714285714280591E-4</v>
          </cell>
          <cell r="AE34">
            <v>-0.10666666666666667</v>
          </cell>
          <cell r="AH34">
            <v>-0.1275</v>
          </cell>
        </row>
        <row r="35">
          <cell r="M35">
            <v>-0.17500000000000004</v>
          </cell>
          <cell r="P35">
            <v>-0.20999999999999996</v>
          </cell>
          <cell r="R35">
            <v>-0.16</v>
          </cell>
          <cell r="S35">
            <v>0</v>
          </cell>
          <cell r="V35">
            <v>-0.14199999999999999</v>
          </cell>
          <cell r="W35">
            <v>0</v>
          </cell>
          <cell r="Y35">
            <v>-0.13033333333333336</v>
          </cell>
          <cell r="AB35">
            <v>-9.3214285714285708E-2</v>
          </cell>
          <cell r="AC35">
            <v>-7.1428571428569509E-4</v>
          </cell>
          <cell r="AE35">
            <v>-7.5000000000000011E-2</v>
          </cell>
          <cell r="AH35">
            <v>-0.1125</v>
          </cell>
        </row>
        <row r="36">
          <cell r="M36">
            <v>-7.4999999999999956E-2</v>
          </cell>
          <cell r="P36">
            <v>-0.16999999999999993</v>
          </cell>
          <cell r="R36">
            <v>-0.13</v>
          </cell>
          <cell r="S36">
            <v>0</v>
          </cell>
          <cell r="V36">
            <v>-0.13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-0.45499999999999985</v>
          </cell>
          <cell r="P39">
            <v>-0.43999999999999995</v>
          </cell>
          <cell r="R39">
            <v>-0.4</v>
          </cell>
          <cell r="S39">
            <v>3.999999999999998E-2</v>
          </cell>
          <cell r="V39">
            <v>-0.35300000000000004</v>
          </cell>
          <cell r="W39">
            <v>4.0000000000000036E-3</v>
          </cell>
          <cell r="Y39">
            <v>-0.35133333333333328</v>
          </cell>
          <cell r="AB39">
            <v>-0.56000000000000005</v>
          </cell>
          <cell r="AC39">
            <v>1.9999999999999907E-2</v>
          </cell>
          <cell r="AE39">
            <v>-0.56000000000000005</v>
          </cell>
          <cell r="AH39">
            <v>-0.27</v>
          </cell>
        </row>
        <row r="40">
          <cell r="M40">
            <v>-0.43500000000000005</v>
          </cell>
          <cell r="P40">
            <v>-0.76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-0.43500000000000005</v>
          </cell>
          <cell r="P41">
            <v>-0.39999999999999991</v>
          </cell>
          <cell r="R41">
            <v>-0.21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-0.3879999999999999</v>
          </cell>
          <cell r="P42">
            <v>-0.41899999999999982</v>
          </cell>
          <cell r="R42">
            <v>-0.46500000000000002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-0.49499999999999988</v>
          </cell>
          <cell r="P43">
            <v>-0.59999999999999987</v>
          </cell>
          <cell r="R43">
            <v>-0.47</v>
          </cell>
          <cell r="S43">
            <v>4.0000000000000036E-2</v>
          </cell>
          <cell r="V43">
            <v>-0.42299999999999993</v>
          </cell>
          <cell r="W43">
            <v>4.0000000000001146E-3</v>
          </cell>
          <cell r="Y43">
            <v>-0.42133333333333334</v>
          </cell>
          <cell r="AB43">
            <v>-0.68499999999999994</v>
          </cell>
          <cell r="AC43">
            <v>2.0000000000000018E-2</v>
          </cell>
          <cell r="AE43">
            <v>-0.68500000000000005</v>
          </cell>
          <cell r="AH43">
            <v>-0.35</v>
          </cell>
        </row>
        <row r="49">
          <cell r="L49">
            <v>1.825</v>
          </cell>
          <cell r="O49">
            <v>1.9</v>
          </cell>
          <cell r="R49">
            <v>2.2679999999999998</v>
          </cell>
          <cell r="V49">
            <v>2.7038000000000002</v>
          </cell>
          <cell r="AB49">
            <v>2.8571428571428572</v>
          </cell>
          <cell r="AH49">
            <v>3.3052000000000001</v>
          </cell>
        </row>
        <row r="60">
          <cell r="O60">
            <v>12.461310878470641</v>
          </cell>
          <cell r="R60">
            <v>11.449480642115203</v>
          </cell>
          <cell r="V60">
            <v>10.713749624737316</v>
          </cell>
          <cell r="AB60">
            <v>12.028910686628807</v>
          </cell>
          <cell r="AH60">
            <v>8.9541547277936946</v>
          </cell>
        </row>
        <row r="61">
          <cell r="O61">
            <v>10.719780219780214</v>
          </cell>
          <cell r="R61">
            <v>9.3095422808378601</v>
          </cell>
          <cell r="V61">
            <v>9.577492086052068</v>
          </cell>
          <cell r="AB61">
            <v>11.131950573698145</v>
          </cell>
          <cell r="AH61">
            <v>8.1921048589421943</v>
          </cell>
        </row>
        <row r="62">
          <cell r="O62">
            <v>10.237236215112322</v>
          </cell>
          <cell r="R62">
            <v>8.9043747580332955</v>
          </cell>
          <cell r="V62">
            <v>8.951936353474915</v>
          </cell>
          <cell r="AB62">
            <v>11.273122959738846</v>
          </cell>
          <cell r="AH62">
            <v>8.1640541693324788</v>
          </cell>
        </row>
        <row r="63">
          <cell r="O63">
            <v>13.41346153846154</v>
          </cell>
          <cell r="R63">
            <v>10.464058234758872</v>
          </cell>
          <cell r="V63">
            <v>9.8763570566948111</v>
          </cell>
          <cell r="AB63">
            <v>13.483709273182958</v>
          </cell>
          <cell r="AH63">
            <v>8.6676572560673595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topLeftCell="A7" zoomScaleNormal="100" workbookViewId="0">
      <selection activeCell="A53" sqref="A53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147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37167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124</v>
      </c>
      <c r="AI12" s="84"/>
    </row>
    <row r="13" spans="1:38" ht="14.25" customHeight="1" thickBot="1" x14ac:dyDescent="0.3">
      <c r="C13" s="215" t="s">
        <v>146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37167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1.96</v>
      </c>
      <c r="L28" s="62">
        <f>LOOKUP($K$15+1,CurveFetch!D$8:D$1000,CurveFetch!F$8:F$1000)</f>
        <v>2.0350000000000001</v>
      </c>
      <c r="M28" s="62">
        <f>L28-$L$49</f>
        <v>6.0000000000000053E-2</v>
      </c>
      <c r="N28" s="128">
        <f>M28-'[6]Gas Average Basis'!M28</f>
        <v>-8.4999999999999964E-2</v>
      </c>
      <c r="O28" s="62">
        <f>LOOKUP($K$15+2,CurveFetch!$D$8:$D$1000,CurveFetch!$F$8:$F$1000)</f>
        <v>2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8" t="e">
        <f ca="1">P28-'[6]Gas Average Basis'!P28</f>
        <v>#NAME?</v>
      </c>
      <c r="R28" s="62" t="e">
        <f ca="1">IF(R$22,AveragePrices($F$21,R$23,R$24,$AJ28:$AJ28),AveragePrices($F$15,R$23,R$24,$AL28:$AL28))</f>
        <v>#NAME?</v>
      </c>
      <c r="S28" s="128" t="e">
        <f ca="1">R28-'[6]Gas Average Basis'!R28</f>
        <v>#NAME?</v>
      </c>
      <c r="T28" s="62" t="e">
        <f ca="1">IF(T$22,AveragePrices($F$21,T$23,T$24,$AJ28:$AJ28),AveragePrices($F$15,T$23,T$24,$AL28:$AL28))</f>
        <v>#NAME?</v>
      </c>
      <c r="U28" s="128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8" t="e">
        <f ca="1">V28-'[6]Gas Average Basis'!V28</f>
        <v>#NAME?</v>
      </c>
      <c r="X28" s="62" t="e">
        <f ca="1">IF(X$22,AveragePrices($F$21,X$23,X$24,$AJ28:$AJ28),AveragePrices($F$15,X$23,X$24,$AL28:$AL28))</f>
        <v>#NAME?</v>
      </c>
      <c r="Y28" s="128">
        <v>-4.8300000000000003E-2</v>
      </c>
      <c r="Z28" s="62" t="e">
        <f ca="1">IF(Z$22,AveragePrices($F$21,Z$23,Z$24,$AJ28:$AJ28),AveragePrices($F$15,Z$23,Z$24,$AL28:$AL28))</f>
        <v>#NAME?</v>
      </c>
      <c r="AA28" s="128">
        <v>-0.01</v>
      </c>
      <c r="AB28" s="62" t="e">
        <f ca="1">IF(AB$22,AveragePrices($F$21,AB$23,AB$24,$AJ28:$AJ28),AveragePrices($F$15,AB$23,AB$24,$AL28:$AL28))</f>
        <v>#NAME?</v>
      </c>
      <c r="AC28" s="128" t="e">
        <f ca="1">AB28-'[6]Gas Average Basis'!AB28</f>
        <v>#NAME?</v>
      </c>
      <c r="AD28" s="62" t="e">
        <f ca="1">IF(AD$22,AveragePrices($F$21,AD$23,AD$24,$AJ28:$AJ28),AveragePrices($F$15,AD$23,AD$24,$AL28:$AL28))</f>
        <v>#NAME?</v>
      </c>
      <c r="AE28" s="128">
        <v>-4.4999999999999998E-2</v>
      </c>
      <c r="AF28" s="62" t="e">
        <f ca="1">IF(AF$22,AveragePrices($F$21,AF$23,AF$24,$AJ28:$AJ28),AveragePrices($F$15,AF$23,AF$24,$AL28:$AL28))</f>
        <v>#NAME?</v>
      </c>
      <c r="AG28" s="128">
        <v>-0.03</v>
      </c>
      <c r="AH28" s="62" t="e">
        <f ca="1">IF(AH$22,AveragePrices($F$21,AH$23,AH$24,$AJ28:$AJ28),AveragePrices($F$15,AH$23,AH$24,$AL28:$AL28))</f>
        <v>#NAME?</v>
      </c>
      <c r="AI28" s="92" t="e">
        <f ca="1">AH28-'[6]Gas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1.8049999999999999</v>
      </c>
      <c r="L29" s="62">
        <f>LOOKUP($K$15+1,CurveFetch!D$8:D$1000,CurveFetch!Q$8:Q$1000)</f>
        <v>1.91</v>
      </c>
      <c r="M29" s="62">
        <f>L29-$L$49</f>
        <v>-6.5000000000000169E-2</v>
      </c>
      <c r="N29" s="128">
        <f>M29-'[6]Gas Average Basis'!M29</f>
        <v>-6.0000000000000275E-2</v>
      </c>
      <c r="O29" s="62">
        <f>LOOKUP($K$15+2,CurveFetch!$D$8:$D$1000,CurveFetch!$Q$8:$Q$1000)</f>
        <v>1.92</v>
      </c>
      <c r="P29" s="62" t="e">
        <f t="shared" ca="1" si="0"/>
        <v>#NAME?</v>
      </c>
      <c r="Q29" s="128" t="e">
        <f ca="1">P29-'[6]Gas Average Basis'!P29</f>
        <v>#NAME?</v>
      </c>
      <c r="R29" s="62" t="e">
        <f ca="1">IF(R$22,AveragePrices($F$21,R$23,R$24,$AJ29:$AJ29),AveragePrices($F$15,R$23,R$24,$AL29:$AL29))</f>
        <v>#NAME?</v>
      </c>
      <c r="S29" s="128" t="e">
        <f ca="1">R29-'[6]Gas Average Basis'!R29</f>
        <v>#NAME?</v>
      </c>
      <c r="T29" s="62" t="e">
        <f ca="1">IF(T$22,AveragePrices($F$21,T$23,T$24,$AJ29:$AJ29),AveragePrices($F$15,T$23,T$24,$AL29:$AL29))</f>
        <v>#NAME?</v>
      </c>
      <c r="U29" s="128" t="e">
        <f ca="1">T29-'[6]Gas Average Basis'!S29</f>
        <v>#NAME?</v>
      </c>
      <c r="V29" s="62" t="e">
        <f t="shared" ca="1" si="1"/>
        <v>#NAME?</v>
      </c>
      <c r="W29" s="128" t="e">
        <f ca="1">V29-'[6]Gas Average Basis'!V29</f>
        <v>#NAME?</v>
      </c>
      <c r="X29" s="62" t="e">
        <f ca="1">IF(X$22,AveragePrices($F$21,X$23,X$24,$AJ29:$AJ29),AveragePrices($F$15,X$23,X$24,$AL29:$AL29))</f>
        <v>#NAME?</v>
      </c>
      <c r="Y29" s="128" t="e">
        <f ca="1">X29-'[6]Gas Average Basis'!W29</f>
        <v>#NAME?</v>
      </c>
      <c r="Z29" s="62" t="e">
        <f ca="1">IF(Z$22,AveragePrices($F$21,Z$23,Z$24,$AJ29:$AJ29),AveragePrices($F$15,Z$23,Z$24,$AL29:$AL29))</f>
        <v>#NAME?</v>
      </c>
      <c r="AA29" s="128" t="e">
        <f ca="1">Z29-'[6]Gas Average Basis'!Y29</f>
        <v>#NAME?</v>
      </c>
      <c r="AB29" s="62" t="e">
        <f ca="1">IF(AB$22,AveragePrices($F$21,AB$23,AB$24,$AJ29:$AJ29),AveragePrices($F$15,AB$23,AB$24,$AL29:$AL29))</f>
        <v>#NAME?</v>
      </c>
      <c r="AC29" s="128" t="e">
        <f ca="1">AB29-'[6]Gas Average Basis'!AB29</f>
        <v>#NAME?</v>
      </c>
      <c r="AD29" s="62" t="e">
        <f ca="1">IF(AD$22,AveragePrices($F$21,AD$23,AD$24,$AJ29:$AJ29),AveragePrices($F$15,AD$23,AD$24,$AL29:$AL29))</f>
        <v>#NAME?</v>
      </c>
      <c r="AE29" s="128" t="e">
        <f ca="1">AD29-'[6]Gas Average Basis'!AC29</f>
        <v>#NAME?</v>
      </c>
      <c r="AF29" s="62" t="e">
        <f ca="1">IF(AF$22,AveragePrices($F$21,AF$23,AF$24,$AJ29:$AJ29),AveragePrices($F$15,AF$23,AF$24,$AL29:$AL29))</f>
        <v>#NAME?</v>
      </c>
      <c r="AG29" s="128" t="e">
        <f ca="1">AF29-'[6]Gas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AH29-'[6]Gas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1.59</v>
      </c>
      <c r="L30" s="62">
        <f>LOOKUP($K$15+1,CurveFetch!D$8:D$1000,CurveFetch!G$8:G$1000)</f>
        <v>1.79</v>
      </c>
      <c r="M30" s="62">
        <f>L30-$L$49</f>
        <v>-0.18500000000000005</v>
      </c>
      <c r="N30" s="128">
        <f>M30-'[6]Gas Average Basis'!M30</f>
        <v>3.9999999999999813E-2</v>
      </c>
      <c r="O30" s="62">
        <f>LOOKUP($K$15+2,CurveFetch!$D$8:$D$1000,CurveFetch!$G$8:$G$1000)</f>
        <v>1.8</v>
      </c>
      <c r="P30" s="62" t="e">
        <f t="shared" ca="1" si="0"/>
        <v>#NAME?</v>
      </c>
      <c r="Q30" s="128" t="e">
        <f ca="1">P30-'[6]Gas Average Basis'!P30</f>
        <v>#NAME?</v>
      </c>
      <c r="R30" s="62" t="e">
        <f ca="1">IF(R$22,AveragePrices($F$21,R$23,R$24,$AJ30:$AJ30),AveragePrices($F$15,R$23,R$24,$AL30:$AL30))</f>
        <v>#NAME?</v>
      </c>
      <c r="S30" s="128" t="e">
        <f ca="1">R30-'[6]Gas Average Basis'!R30</f>
        <v>#NAME?</v>
      </c>
      <c r="T30" s="62" t="e">
        <f ca="1">IF(T$22,AveragePrices($F$21,T$23,T$24,$AJ30:$AJ30),AveragePrices($F$15,T$23,T$24,$AL30:$AL30))</f>
        <v>#NAME?</v>
      </c>
      <c r="U30" s="128" t="e">
        <f ca="1">T30-'[6]Gas Average Basis'!S30</f>
        <v>#NAME?</v>
      </c>
      <c r="V30" s="62" t="e">
        <f t="shared" ca="1" si="1"/>
        <v>#NAME?</v>
      </c>
      <c r="W30" s="128" t="e">
        <f ca="1">V30-'[6]Gas Average Basis'!V30</f>
        <v>#NAME?</v>
      </c>
      <c r="X30" s="62" t="e">
        <f ca="1">IF(X$22,AveragePrices($F$21,X$23,X$24,$AJ30:$AJ30),AveragePrices($F$15,X$23,X$24,$AL30:$AL30))</f>
        <v>#NAME?</v>
      </c>
      <c r="Y30" s="128" t="e">
        <f ca="1">X30-'[6]Gas Average Basis'!W30</f>
        <v>#NAME?</v>
      </c>
      <c r="Z30" s="62" t="e">
        <f ca="1">IF(Z$22,AveragePrices($F$21,Z$23,Z$24,$AJ30:$AJ30),AveragePrices($F$15,Z$23,Z$24,$AL30:$AL30))</f>
        <v>#NAME?</v>
      </c>
      <c r="AA30" s="128" t="e">
        <f ca="1">Z30-'[6]Gas Average Basis'!Y30</f>
        <v>#NAME?</v>
      </c>
      <c r="AB30" s="62" t="e">
        <f ca="1">IF(AB$22,AveragePrices($F$21,AB$23,AB$24,$AJ30:$AJ30),AveragePrices($F$15,AB$23,AB$24,$AL30:$AL30))</f>
        <v>#NAME?</v>
      </c>
      <c r="AC30" s="128" t="e">
        <f ca="1">AB30-'[6]Gas Average Basis'!AB30</f>
        <v>#NAME?</v>
      </c>
      <c r="AD30" s="62" t="e">
        <f ca="1">IF(AD$22,AveragePrices($F$21,AD$23,AD$24,$AJ30:$AJ30),AveragePrices($F$15,AD$23,AD$24,$AL30:$AL30))</f>
        <v>#NAME?</v>
      </c>
      <c r="AE30" s="128" t="e">
        <f ca="1">AD30-'[6]Gas Average Basis'!AC30</f>
        <v>#NAME?</v>
      </c>
      <c r="AF30" s="62" t="e">
        <f ca="1">IF(AF$22,AveragePrices($F$21,AF$23,AF$24,$AJ30:$AJ30),AveragePrices($F$15,AF$23,AF$24,$AL30:$AL30))</f>
        <v>#NAME?</v>
      </c>
      <c r="AG30" s="128" t="e">
        <f ca="1">AF30-'[6]Gas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AH30-'[6]Gas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1.87</v>
      </c>
      <c r="L31" s="62">
        <f>LOOKUP($K$15+1,CurveFetch!D$8:D$1000,CurveFetch!H$8:H$1000)</f>
        <v>1.9450000000000001</v>
      </c>
      <c r="M31" s="62">
        <f>L31-$L$49</f>
        <v>-3.0000000000000027E-2</v>
      </c>
      <c r="N31" s="128">
        <f>M31-'[6]Gas Average Basis'!M31</f>
        <v>-7.5000000000000178E-2</v>
      </c>
      <c r="O31" s="62">
        <f>LOOKUP($K$15+2,CurveFetch!$D$8:$D$1000,CurveFetch!$H$8:$H$1000)</f>
        <v>1.98</v>
      </c>
      <c r="P31" s="62" t="e">
        <f t="shared" ca="1" si="0"/>
        <v>#NAME?</v>
      </c>
      <c r="Q31" s="128" t="e">
        <f ca="1">P31-'[6]Gas Average Basis'!P31</f>
        <v>#NAME?</v>
      </c>
      <c r="R31" s="62" t="e">
        <f ca="1">IF(R$22,AveragePrices($F$21,R$23,R$24,$AJ31:$AJ31),AveragePrices($F$15,R$23,R$24,$AL31:$AL31))</f>
        <v>#NAME?</v>
      </c>
      <c r="S31" s="128" t="e">
        <f ca="1">R31-'[6]Gas Average Basis'!R31</f>
        <v>#NAME?</v>
      </c>
      <c r="T31" s="62" t="e">
        <f ca="1">IF(T$22,AveragePrices($F$21,T$23,T$24,$AJ31:$AJ31),AveragePrices($F$15,T$23,T$24,$AL31:$AL31))</f>
        <v>#NAME?</v>
      </c>
      <c r="U31" s="128" t="e">
        <f ca="1">T31-'[6]Gas Average Basis'!S31</f>
        <v>#NAME?</v>
      </c>
      <c r="V31" s="62" t="e">
        <f t="shared" ca="1" si="1"/>
        <v>#NAME?</v>
      </c>
      <c r="W31" s="128" t="e">
        <f ca="1">V31-'[6]Gas Average Basis'!V31</f>
        <v>#NAME?</v>
      </c>
      <c r="X31" s="62" t="e">
        <f ca="1">IF(X$22,AveragePrices($F$21,X$23,X$24,$AJ31:$AJ31),AveragePrices($F$15,X$23,X$24,$AL31:$AL31))</f>
        <v>#NAME?</v>
      </c>
      <c r="Y31" s="128" t="e">
        <f ca="1">X31-'[6]Gas Average Basis'!W31</f>
        <v>#NAME?</v>
      </c>
      <c r="Z31" s="62" t="e">
        <f ca="1">IF(Z$22,AveragePrices($F$21,Z$23,Z$24,$AJ31:$AJ31),AveragePrices($F$15,Z$23,Z$24,$AL31:$AL31))</f>
        <v>#NAME?</v>
      </c>
      <c r="AA31" s="128" t="e">
        <f ca="1">Z31-'[6]Gas Average Basis'!Y31</f>
        <v>#NAME?</v>
      </c>
      <c r="AB31" s="62" t="e">
        <f ca="1">IF(AB$22,AveragePrices($F$21,AB$23,AB$24,$AJ31:$AJ31),AveragePrices($F$15,AB$23,AB$24,$AL31:$AL31))</f>
        <v>#NAME?</v>
      </c>
      <c r="AC31" s="128" t="e">
        <f ca="1">AB31-'[6]Gas Average Basis'!AB31</f>
        <v>#NAME?</v>
      </c>
      <c r="AD31" s="62" t="e">
        <f ca="1">IF(AD$22,AveragePrices($F$21,AD$23,AD$24,$AJ31:$AJ31),AveragePrices($F$15,AD$23,AD$24,$AL31:$AL31))</f>
        <v>#NAME?</v>
      </c>
      <c r="AE31" s="128" t="e">
        <f ca="1">AD31-'[6]Gas Average Basis'!AC31</f>
        <v>#NAME?</v>
      </c>
      <c r="AF31" s="62" t="e">
        <f ca="1">IF(AF$22,AveragePrices($F$21,AF$23,AF$24,$AJ31:$AJ31),AveragePrices($F$15,AF$23,AF$24,$AL31:$AL31))</f>
        <v>#NAME?</v>
      </c>
      <c r="AG31" s="128" t="e">
        <f ca="1">AF31-'[6]Gas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AH31-'[6]Gas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1.4750000000000001</v>
      </c>
      <c r="L33" s="62">
        <f>LOOKUP($K$15+1,CurveFetch!D$8:D$1000,CurveFetch!K$8:K$1000)</f>
        <v>1.6850000000000001</v>
      </c>
      <c r="M33" s="62">
        <f>L33-$L$49</f>
        <v>-0.29000000000000004</v>
      </c>
      <c r="N33" s="128">
        <f>M33-'[6]Gas Average Basis'!M33</f>
        <v>5.4999999999999938E-2</v>
      </c>
      <c r="O33" s="62">
        <f>LOOKUP($K$15+2,CurveFetch!$D$8:$D$1000,CurveFetch!$K$8:$K$1000)</f>
        <v>1.7</v>
      </c>
      <c r="P33" s="62" t="e">
        <f t="shared" ca="1" si="0"/>
        <v>#NAME?</v>
      </c>
      <c r="Q33" s="128" t="e">
        <f ca="1">P33-'[6]Gas Average Basis'!P33</f>
        <v>#NAME?</v>
      </c>
      <c r="R33" s="62" t="e">
        <f ca="1">IF(R$22,AveragePrices($F$21,R$23,R$24,$AJ33:$AJ33),AveragePrices($F$15,R$23,R$24,$AL33:$AL33))</f>
        <v>#NAME?</v>
      </c>
      <c r="S33" s="128" t="e">
        <f ca="1">R33-'[6]Gas Average Basis'!R33</f>
        <v>#NAME?</v>
      </c>
      <c r="T33" s="62" t="e">
        <f ca="1">IF(T$22,AveragePrices($F$21,T$23,T$24,$AJ33:$AJ33),AveragePrices($F$15,T$23,T$24,$AL33:$AL33))</f>
        <v>#NAME?</v>
      </c>
      <c r="U33" s="128" t="e">
        <f ca="1">T33-'[6]Gas Average Basis'!S33</f>
        <v>#NAME?</v>
      </c>
      <c r="V33" s="62" t="e">
        <f t="shared" ca="1" si="1"/>
        <v>#NAME?</v>
      </c>
      <c r="W33" s="128" t="e">
        <f ca="1">V33-'[6]Gas Average Basis'!V33</f>
        <v>#NAME?</v>
      </c>
      <c r="X33" s="62" t="e">
        <f ca="1">IF(X$22,AveragePrices($F$21,X$23,X$24,$AJ33:$AJ33),AveragePrices($F$15,X$23,X$24,$AL33:$AL33))</f>
        <v>#NAME?</v>
      </c>
      <c r="Y33" s="128" t="e">
        <f ca="1">X33-'[6]Gas Average Basis'!W33</f>
        <v>#NAME?</v>
      </c>
      <c r="Z33" s="62" t="e">
        <f ca="1">IF(Z$22,AveragePrices($F$21,Z$23,Z$24,$AJ33:$AJ33),AveragePrices($F$15,Z$23,Z$24,$AL33:$AL33))</f>
        <v>#NAME?</v>
      </c>
      <c r="AA33" s="128" t="e">
        <f ca="1">Z33-'[6]Gas Average Basis'!Y33</f>
        <v>#NAME?</v>
      </c>
      <c r="AB33" s="62" t="e">
        <f ca="1">IF(AB$22,AveragePrices($F$21,AB$23,AB$24,$AJ33:$AJ33),AveragePrices($F$15,AB$23,AB$24,$AL33:$AL33))</f>
        <v>#NAME?</v>
      </c>
      <c r="AC33" s="128" t="e">
        <f ca="1">AB33-'[6]Gas Average Basis'!AB33</f>
        <v>#NAME?</v>
      </c>
      <c r="AD33" s="62" t="e">
        <f ca="1">IF(AD$22,AveragePrices($F$21,AD$23,AD$24,$AJ33:$AJ33),AveragePrices($F$15,AD$23,AD$24,$AL33:$AL33))</f>
        <v>#NAME?</v>
      </c>
      <c r="AE33" s="128" t="e">
        <f ca="1">AD33-'[6]Gas Average Basis'!AC33</f>
        <v>#NAME?</v>
      </c>
      <c r="AF33" s="62" t="e">
        <f ca="1">IF(AF$22,AveragePrices($F$21,AF$23,AF$24,$AJ33:$AJ33),AveragePrices($F$15,AF$23,AF$24,$AL33:$AL33))</f>
        <v>#NAME?</v>
      </c>
      <c r="AG33" s="128" t="e">
        <f ca="1">AF33-'[6]Gas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AH33-'[6]Gas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1.595</v>
      </c>
      <c r="L34" s="62">
        <f>LOOKUP($K$15+1,CurveFetch!D$8:D$1000,CurveFetch!R$8:R$1000)</f>
        <v>1.8</v>
      </c>
      <c r="M34" s="62">
        <f>L34-$L$49</f>
        <v>-0.17500000000000004</v>
      </c>
      <c r="N34" s="128">
        <f>M34-'[6]Gas Average Basis'!M34</f>
        <v>4.9999999999999822E-2</v>
      </c>
      <c r="O34" s="62">
        <f>LOOKUP($K$15+2,CurveFetch!$D$8:$D$1000,CurveFetch!$R$8:$R$1000)</f>
        <v>1.82</v>
      </c>
      <c r="P34" s="62" t="e">
        <f t="shared" ca="1" si="0"/>
        <v>#NAME?</v>
      </c>
      <c r="Q34" s="128" t="e">
        <f ca="1">P34-'[6]Gas Average Basis'!P34</f>
        <v>#NAME?</v>
      </c>
      <c r="R34" s="62" t="e">
        <f ca="1">IF(R$22,AveragePrices($F$21,R$23,R$24,$AJ34:$AJ34),AveragePrices($F$15,R$23,R$24,$AL34:$AL34))</f>
        <v>#NAME?</v>
      </c>
      <c r="S34" s="128" t="e">
        <f ca="1">R34-'[6]Gas Average Basis'!R34</f>
        <v>#NAME?</v>
      </c>
      <c r="T34" s="62" t="e">
        <f ca="1">IF(T$22,AveragePrices($F$21,T$23,T$24,$AJ34:$AJ34),AveragePrices($F$15,T$23,T$24,$AL34:$AL34))</f>
        <v>#NAME?</v>
      </c>
      <c r="U34" s="128" t="e">
        <f ca="1">T34-'[6]Gas Average Basis'!S34</f>
        <v>#NAME?</v>
      </c>
      <c r="V34" s="62" t="e">
        <f t="shared" ca="1" si="1"/>
        <v>#NAME?</v>
      </c>
      <c r="W34" s="128" t="e">
        <f ca="1">V34-'[6]Gas Average Basis'!V34</f>
        <v>#NAME?</v>
      </c>
      <c r="X34" s="62" t="e">
        <f ca="1">IF(X$22,AveragePrices($F$21,X$23,X$24,$AJ34:$AJ34),AveragePrices($F$15,X$23,X$24,$AL34:$AL34))</f>
        <v>#NAME?</v>
      </c>
      <c r="Y34" s="128" t="e">
        <f ca="1">X34-'[6]Gas Average Basis'!W34</f>
        <v>#NAME?</v>
      </c>
      <c r="Z34" s="62" t="e">
        <f ca="1">IF(Z$22,AveragePrices($F$21,Z$23,Z$24,$AJ34:$AJ34),AveragePrices($F$15,Z$23,Z$24,$AL34:$AL34))</f>
        <v>#NAME?</v>
      </c>
      <c r="AA34" s="128" t="e">
        <f ca="1">Z34-'[6]Gas Average Basis'!Y34</f>
        <v>#NAME?</v>
      </c>
      <c r="AB34" s="62" t="e">
        <f ca="1">IF(AB$22,AveragePrices($F$21,AB$23,AB$24,$AJ34:$AJ34),AveragePrices($F$15,AB$23,AB$24,$AL34:$AL34))</f>
        <v>#NAME?</v>
      </c>
      <c r="AC34" s="128" t="e">
        <f ca="1">AB34-'[6]Gas Average Basis'!AB34</f>
        <v>#NAME?</v>
      </c>
      <c r="AD34" s="62" t="e">
        <f ca="1">IF(AD$22,AveragePrices($F$21,AD$23,AD$24,$AJ34:$AJ34),AveragePrices($F$15,AD$23,AD$24,$AL34:$AL34))</f>
        <v>#NAME?</v>
      </c>
      <c r="AE34" s="128" t="e">
        <f ca="1">AD34-'[6]Gas Average Basis'!AC34</f>
        <v>#NAME?</v>
      </c>
      <c r="AF34" s="62" t="e">
        <f ca="1">IF(AF$22,AveragePrices($F$21,AF$23,AF$24,$AJ34:$AJ34),AveragePrices($F$15,AF$23,AF$24,$AL34:$AL34))</f>
        <v>#NAME?</v>
      </c>
      <c r="AG34" s="128" t="e">
        <f ca="1">AF34-'[6]Gas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AH34-'[6]Gas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1.65</v>
      </c>
      <c r="L35" s="62">
        <f>LOOKUP($K$15+1,CurveFetch!D$8:D$1000,CurveFetch!L$8:L$1000)</f>
        <v>1.835</v>
      </c>
      <c r="M35" s="62">
        <f>L35-$L$49</f>
        <v>-0.14000000000000012</v>
      </c>
      <c r="N35" s="128">
        <f>M35-'[6]Gas Average Basis'!M35</f>
        <v>3.499999999999992E-2</v>
      </c>
      <c r="O35" s="62">
        <f>LOOKUP($K$15+2,CurveFetch!$D$8:$D$1000,CurveFetch!$L$8:$L$1000)</f>
        <v>1.85</v>
      </c>
      <c r="P35" s="62" t="e">
        <f t="shared" ca="1" si="0"/>
        <v>#NAME?</v>
      </c>
      <c r="Q35" s="128" t="e">
        <f ca="1">P35-'[6]Gas Average Basis'!P35</f>
        <v>#NAME?</v>
      </c>
      <c r="R35" s="62" t="e">
        <f ca="1">IF(R$22,AveragePrices($F$21,R$23,R$24,$AJ35:$AJ35),AveragePrices($F$15,R$23,R$24,$AL35:$AL35))</f>
        <v>#NAME?</v>
      </c>
      <c r="S35" s="128" t="e">
        <f ca="1">R35-'[6]Gas Average Basis'!R35</f>
        <v>#NAME?</v>
      </c>
      <c r="T35" s="62" t="e">
        <f ca="1">IF(T$22,AveragePrices($F$21,T$23,T$24,$AJ35:$AJ35),AveragePrices($F$15,T$23,T$24,$AL35:$AL35))</f>
        <v>#NAME?</v>
      </c>
      <c r="U35" s="128" t="e">
        <f ca="1">T35-'[6]Gas Average Basis'!S35</f>
        <v>#NAME?</v>
      </c>
      <c r="V35" s="62" t="e">
        <f t="shared" ca="1" si="1"/>
        <v>#NAME?</v>
      </c>
      <c r="W35" s="128" t="e">
        <f ca="1">V35-'[6]Gas Average Basis'!V35</f>
        <v>#NAME?</v>
      </c>
      <c r="X35" s="62" t="e">
        <f ca="1">IF(X$22,AveragePrices($F$21,X$23,X$24,$AJ35:$AJ35),AveragePrices($F$15,X$23,X$24,$AL35:$AL35))</f>
        <v>#NAME?</v>
      </c>
      <c r="Y35" s="128" t="e">
        <f ca="1">X35-'[6]Gas Average Basis'!W35</f>
        <v>#NAME?</v>
      </c>
      <c r="Z35" s="62" t="e">
        <f ca="1">IF(Z$22,AveragePrices($F$21,Z$23,Z$24,$AJ35:$AJ35),AveragePrices($F$15,Z$23,Z$24,$AL35:$AL35))</f>
        <v>#NAME?</v>
      </c>
      <c r="AA35" s="128" t="e">
        <f ca="1">Z35-'[6]Gas Average Basis'!Y35</f>
        <v>#NAME?</v>
      </c>
      <c r="AB35" s="62" t="e">
        <f ca="1">IF(AB$22,AveragePrices($F$21,AB$23,AB$24,$AJ35:$AJ35),AveragePrices($F$15,AB$23,AB$24,$AL35:$AL35))</f>
        <v>#NAME?</v>
      </c>
      <c r="AC35" s="128" t="e">
        <f ca="1">AB35-'[6]Gas Average Basis'!AB35</f>
        <v>#NAME?</v>
      </c>
      <c r="AD35" s="62" t="e">
        <f ca="1">IF(AD$22,AveragePrices($F$21,AD$23,AD$24,$AJ35:$AJ35),AveragePrices($F$15,AD$23,AD$24,$AL35:$AL35))</f>
        <v>#NAME?</v>
      </c>
      <c r="AE35" s="128" t="e">
        <f ca="1">AD35-'[6]Gas Average Basis'!AC35</f>
        <v>#NAME?</v>
      </c>
      <c r="AF35" s="62" t="e">
        <f ca="1">IF(AF$22,AveragePrices($F$21,AF$23,AF$24,$AJ35:$AJ35),AveragePrices($F$15,AF$23,AF$24,$AL35:$AL35))</f>
        <v>#NAME?</v>
      </c>
      <c r="AG35" s="128" t="e">
        <f ca="1">AF35-'[6]Gas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AH35-'[6]Gas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2.0150000000000001</v>
      </c>
      <c r="L36" s="62">
        <f>LOOKUP($K$15+1,CurveFetch!D$8:D$1000,CurveFetch!P$8:P$1000)</f>
        <v>2.0150000000000001</v>
      </c>
      <c r="M36" s="62">
        <f>L36-$L$49</f>
        <v>4.0000000000000036E-2</v>
      </c>
      <c r="N36" s="128">
        <f>M36-'[6]Gas Average Basis'!M36</f>
        <v>0.11499999999999999</v>
      </c>
      <c r="O36" s="62">
        <f>LOOKUP($K$15+2,CurveFetch!$D$8:$D$1000,CurveFetch!$P$8:$P$1000)</f>
        <v>2.0750000000000002</v>
      </c>
      <c r="P36" s="62" t="e">
        <f t="shared" ca="1" si="0"/>
        <v>#NAME?</v>
      </c>
      <c r="Q36" s="128" t="e">
        <f ca="1">P36-'[6]Gas Average Basis'!P36</f>
        <v>#NAME?</v>
      </c>
      <c r="R36" s="62" t="e">
        <f ca="1">IF(R$22,AveragePrices($F$21,R$23,R$24,$AJ36:$AJ36),AveragePrices($F$15,R$23,R$24,$AL36:$AL36))</f>
        <v>#NAME?</v>
      </c>
      <c r="S36" s="128" t="e">
        <f ca="1">R36-'[6]Gas Average Basis'!R36</f>
        <v>#NAME?</v>
      </c>
      <c r="T36" s="62" t="e">
        <f ca="1">IF(T$22,AveragePrices($F$21,T$23,T$24,$AJ36:$AJ36),AveragePrices($F$15,T$23,T$24,$AL36:$AL36))</f>
        <v>#NAME?</v>
      </c>
      <c r="U36" s="128" t="e">
        <f ca="1">T36-'[6]Gas Average Basis'!S36</f>
        <v>#NAME?</v>
      </c>
      <c r="V36" s="62" t="e">
        <f t="shared" ca="1" si="1"/>
        <v>#NAME?</v>
      </c>
      <c r="W36" s="128" t="e">
        <f ca="1">V36-'[6]Gas Average Basis'!V36</f>
        <v>#NAME?</v>
      </c>
      <c r="X36" s="62" t="e">
        <f ca="1">IF(X$22,AveragePrices($F$21,X$23,X$24,$AJ36:$AJ36),AveragePrices($F$15,X$23,X$24,$AL36:$AL36))</f>
        <v>#NAME?</v>
      </c>
      <c r="Y36" s="128" t="e">
        <f ca="1">X36-'[6]Gas Average Basis'!W36</f>
        <v>#NAME?</v>
      </c>
      <c r="Z36" s="62" t="e">
        <f ca="1">IF(Z$22,AveragePrices($F$21,Z$23,Z$24,$AJ36:$AJ36),AveragePrices($F$15,Z$23,Z$24,$AL36:$AL36))</f>
        <v>#NAME?</v>
      </c>
      <c r="AA36" s="128" t="e">
        <f ca="1">Z36-'[6]Gas Average Basis'!Y36</f>
        <v>#NAME?</v>
      </c>
      <c r="AB36" s="62" t="e">
        <f ca="1">IF(AB$22,AveragePrices($F$21,AB$23,AB$24,$AJ36:$AJ36),AveragePrices($F$15,AB$23,AB$24,$AL36:$AL36))</f>
        <v>#NAME?</v>
      </c>
      <c r="AC36" s="128" t="e">
        <f ca="1">AB36-'[6]Gas Average Basis'!AB36</f>
        <v>#NAME?</v>
      </c>
      <c r="AD36" s="62" t="e">
        <f ca="1">IF(AD$22,AveragePrices($F$21,AD$23,AD$24,$AJ36:$AJ36),AveragePrices($F$15,AD$23,AD$24,$AL36:$AL36))</f>
        <v>#NAME?</v>
      </c>
      <c r="AE36" s="128" t="e">
        <f ca="1">AD36-'[6]Gas Average Basis'!AC36</f>
        <v>#NAME?</v>
      </c>
      <c r="AF36" s="62" t="e">
        <f ca="1">IF(AF$22,AveragePrices($F$21,AF$23,AF$24,$AJ36:$AJ36),AveragePrices($F$15,AF$23,AF$24,$AL36:$AL36))</f>
        <v>#NAME?</v>
      </c>
      <c r="AG36" s="128" t="e">
        <f ca="1">AF36-'[6]Gas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AH36-'[6]Gas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1.355</v>
      </c>
      <c r="L39" s="62">
        <f>LOOKUP($K$15+1,CurveFetch!D$8:D$1000,CurveFetch!I$8:I$1000)</f>
        <v>1.55</v>
      </c>
      <c r="M39" s="62">
        <f>L39-$L$49</f>
        <v>-0.42500000000000004</v>
      </c>
      <c r="N39" s="128">
        <f>M39-'[6]Gas Average Basis'!M39</f>
        <v>2.9999999999999805E-2</v>
      </c>
      <c r="O39" s="62">
        <f>LOOKUP($K$15+2,CurveFetch!$D$8:$D$1000,CurveFetch!$I$8:$I$1000)</f>
        <v>1.61</v>
      </c>
      <c r="P39" s="62" t="e">
        <f ca="1">IF(P$22,AveragePrices($F$21,P$23,P$24,$AJ39:$AJ39)-INDIRECT(ADDRESS(P$23,$G$23,,,$F$21)),AveragePrices($F$15,P$23,P$24,$AL39:$AL39))</f>
        <v>#NAME?</v>
      </c>
      <c r="Q39" s="128" t="e">
        <f ca="1">P39-'[6]Gas Average Basis'!P39</f>
        <v>#NAME?</v>
      </c>
      <c r="R39" s="62" t="e">
        <f ca="1">IF(R$22,AveragePrices($F$21,R$23,R$24,$AJ39:$AJ39),AveragePrices($F$15,R$23,R$24,$AL39:$AL39))</f>
        <v>#NAME?</v>
      </c>
      <c r="S39" s="128" t="e">
        <f ca="1">R39-'[6]Gas Average Basis'!R39</f>
        <v>#NAME?</v>
      </c>
      <c r="T39" s="62" t="e">
        <f ca="1">IF(T$22,AveragePrices($F$21,T$23,T$24,$AJ39:$AJ39),AveragePrices($F$15,T$23,T$24,$AL39:$AL39))</f>
        <v>#NAME?</v>
      </c>
      <c r="U39" s="128" t="e">
        <f ca="1">T39-'[6]Gas Average Basis'!S39</f>
        <v>#NAME?</v>
      </c>
      <c r="V39" s="62" t="e">
        <f ca="1">IF(V$22,AveragePrices($F$21,V$23,V$24,$AJ39:$AJ39),AveragePrices($F$15,V$23,V$24,$AL39:$AL39))</f>
        <v>#NAME?</v>
      </c>
      <c r="W39" s="128" t="e">
        <f ca="1">V39-'[6]Gas Average Basis'!V39</f>
        <v>#NAME?</v>
      </c>
      <c r="X39" s="62" t="e">
        <f ca="1">IF(X$22,AveragePrices($F$21,X$23,X$24,$AJ39:$AJ39),AveragePrices($F$15,X$23,X$24,$AL39:$AL39))</f>
        <v>#NAME?</v>
      </c>
      <c r="Y39" s="128" t="e">
        <f ca="1">X39-'[6]Gas Average Basis'!W39</f>
        <v>#NAME?</v>
      </c>
      <c r="Z39" s="62" t="e">
        <f ca="1">IF(Z$22,AveragePrices($F$21,Z$23,Z$24,$AJ39:$AJ39),AveragePrices($F$15,Z$23,Z$24,$AL39:$AL39))</f>
        <v>#NAME?</v>
      </c>
      <c r="AA39" s="128" t="e">
        <f ca="1">Z39-'[6]Gas Average Basis'!Y39</f>
        <v>#NAME?</v>
      </c>
      <c r="AB39" s="62" t="e">
        <f ca="1">IF(AB$22,AveragePrices($F$21,AB$23,AB$24,$AJ39:$AJ39),AveragePrices($F$15,AB$23,AB$24,$AL39:$AL39))</f>
        <v>#NAME?</v>
      </c>
      <c r="AC39" s="128" t="e">
        <f ca="1">AB39-'[6]Gas Average Basis'!AB39</f>
        <v>#NAME?</v>
      </c>
      <c r="AD39" s="62" t="e">
        <f ca="1">IF(AD$22,AveragePrices($F$21,AD$23,AD$24,$AJ39:$AJ39),AveragePrices($F$15,AD$23,AD$24,$AL39:$AL39))</f>
        <v>#NAME?</v>
      </c>
      <c r="AE39" s="128" t="e">
        <f ca="1">AD39-'[6]Gas Average Basis'!AC39</f>
        <v>#NAME?</v>
      </c>
      <c r="AF39" s="62" t="e">
        <f ca="1">IF(AF$22,AveragePrices($F$21,AF$23,AF$24,$AJ39:$AJ39),AveragePrices($F$15,AF$23,AF$24,$AL39:$AL39))</f>
        <v>#NAME?</v>
      </c>
      <c r="AG39" s="128" t="e">
        <f ca="1">AF39-'[6]Gas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AH39-'[6]Gas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1.405</v>
      </c>
      <c r="L40" s="62">
        <f>LOOKUP($K$15+1,CurveFetch!D$8:D$1000,CurveFetch!M$8:M$1000)</f>
        <v>1.61</v>
      </c>
      <c r="M40" s="62">
        <f>L40-$L$49</f>
        <v>-0.36499999999999999</v>
      </c>
      <c r="N40" s="128">
        <f>M40-'[6]Gas Average Basis'!M40</f>
        <v>7.0000000000000062E-2</v>
      </c>
      <c r="O40" s="62">
        <f>LOOKUP($K$15+2,CurveFetch!$D$8:$D$1000,CurveFetch!$M$8:$M$1000)</f>
        <v>1.64</v>
      </c>
      <c r="P40" s="62" t="e">
        <f ca="1">IF(P$22,AveragePrices($F$21,P$23,P$24,$AJ40:$AJ40)-INDIRECT(ADDRESS(P$23,$G$23,,,$F$21)),AveragePrices($F$15,P$23,P$24,$AL40:$AL40))</f>
        <v>#NAME?</v>
      </c>
      <c r="Q40" s="128" t="e">
        <f ca="1">P40-'[6]Gas Average Basis'!P40</f>
        <v>#NAME?</v>
      </c>
      <c r="R40" s="62" t="e">
        <f ca="1">IF(R$22,AveragePrices($F$21,R$23,R$24,$AJ40:$AJ40),AveragePrices($F$15,R$23,R$24,$AL40:$AL40))</f>
        <v>#NAME?</v>
      </c>
      <c r="S40" s="128" t="e">
        <f ca="1">R40-'[6]Gas Average Basis'!R40</f>
        <v>#NAME?</v>
      </c>
      <c r="T40" s="62" t="e">
        <f ca="1">IF(T$22,AveragePrices($F$21,T$23,T$24,$AJ40:$AJ40),AveragePrices($F$15,T$23,T$24,$AL40:$AL40))</f>
        <v>#NAME?</v>
      </c>
      <c r="U40" s="128" t="e">
        <f ca="1">T40-'[6]Gas Average Basis'!S40</f>
        <v>#NAME?</v>
      </c>
      <c r="V40" s="62" t="e">
        <f ca="1">IF(V$22,AveragePrices($F$21,V$23,V$24,$AJ40:$AJ40),AveragePrices($F$15,V$23,V$24,$AL40:$AL40))</f>
        <v>#NAME?</v>
      </c>
      <c r="W40" s="128" t="e">
        <f ca="1">V40-'[6]Gas Average Basis'!V40</f>
        <v>#NAME?</v>
      </c>
      <c r="X40" s="62" t="e">
        <f ca="1">IF(X$22,AveragePrices($F$21,X$23,X$24,$AJ40:$AJ40),AveragePrices($F$15,X$23,X$24,$AL40:$AL40))</f>
        <v>#NAME?</v>
      </c>
      <c r="Y40" s="128" t="e">
        <f ca="1">X40-'[6]Gas Average Basis'!W40</f>
        <v>#NAME?</v>
      </c>
      <c r="Z40" s="62" t="e">
        <f ca="1">IF(Z$22,AveragePrices($F$21,Z$23,Z$24,$AJ40:$AJ40),AveragePrices($F$15,Z$23,Z$24,$AL40:$AL40))</f>
        <v>#NAME?</v>
      </c>
      <c r="AA40" s="128" t="e">
        <f ca="1">Z40-'[6]Gas Average Basis'!Y40</f>
        <v>#NAME?</v>
      </c>
      <c r="AB40" s="62" t="e">
        <f ca="1">IF(AB$22,AveragePrices($F$21,AB$23,AB$24,$AJ40:$AJ40),AveragePrices($F$15,AB$23,AB$24,$AL40:$AL40))</f>
        <v>#NAME?</v>
      </c>
      <c r="AC40" s="128" t="e">
        <f ca="1">AB40-'[6]Gas Average Basis'!AB40</f>
        <v>#NAME?</v>
      </c>
      <c r="AD40" s="62" t="e">
        <f ca="1">IF(AD$22,AveragePrices($F$21,AD$23,AD$24,$AJ40:$AJ40),AveragePrices($F$15,AD$23,AD$24,$AL40:$AL40))</f>
        <v>#NAME?</v>
      </c>
      <c r="AE40" s="128" t="e">
        <f ca="1">AD40-'[6]Gas Average Basis'!AC40</f>
        <v>#NAME?</v>
      </c>
      <c r="AF40" s="62" t="e">
        <f ca="1">IF(AF$22,AveragePrices($F$21,AF$23,AF$24,$AJ40:$AJ40),AveragePrices($F$15,AF$23,AF$24,$AL40:$AL40))</f>
        <v>#NAME?</v>
      </c>
      <c r="AG40" s="128" t="e">
        <f ca="1">AF40-'[6]Gas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AH40-'[6]Gas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1.405</v>
      </c>
      <c r="L41" s="62">
        <f>LOOKUP($K$15+1,CurveFetch!D$8:D$1000,CurveFetch!M$8:M$1000)</f>
        <v>1.61</v>
      </c>
      <c r="M41" s="62">
        <f>L41-$L$49</f>
        <v>-0.36499999999999999</v>
      </c>
      <c r="N41" s="128">
        <f>M41-'[6]Gas Average Basis'!M41</f>
        <v>7.0000000000000062E-2</v>
      </c>
      <c r="O41" s="62">
        <f>LOOKUP($K$15+2,CurveFetch!$D$8:$D$1000,CurveFetch!$M$8:$M$1000)</f>
        <v>1.64</v>
      </c>
      <c r="P41" s="62" t="e">
        <f ca="1">IF(P$22,AveragePrices($F$21,P$23,P$24,$AJ41:$AJ41)-INDIRECT(ADDRESS(P$23,$G$23,,,$F$21)),AveragePrices($F$15,P$23,P$24,$AL41:$AL41))</f>
        <v>#NAME?</v>
      </c>
      <c r="Q41" s="128" t="e">
        <f ca="1">P41-'[6]Gas Average Basis'!P41</f>
        <v>#NAME?</v>
      </c>
      <c r="R41" s="62" t="e">
        <f ca="1">IF(R$22,AveragePrices($F$21,R$23,R$24,$AJ41:$AJ41),AveragePrices($F$15,R$23,R$24,$AL41:$AL41))</f>
        <v>#NAME?</v>
      </c>
      <c r="S41" s="128" t="e">
        <f ca="1">R41-'[6]Gas Average Basis'!R41</f>
        <v>#NAME?</v>
      </c>
      <c r="T41" s="62" t="e">
        <f ca="1">IF(T$22,AveragePrices($F$21,T$23,T$24,$AJ41:$AJ41),AveragePrices($F$15,T$23,T$24,$AL41:$AL41))</f>
        <v>#NAME?</v>
      </c>
      <c r="U41" s="128" t="e">
        <f ca="1">T41-'[6]Gas Average Basis'!S41</f>
        <v>#NAME?</v>
      </c>
      <c r="V41" s="62" t="e">
        <f ca="1">IF(V$22,AveragePrices($F$21,V$23,V$24,$AJ41:$AJ41),AveragePrices($F$15,V$23,V$24,$AL41:$AL41))</f>
        <v>#NAME?</v>
      </c>
      <c r="W41" s="128" t="e">
        <f ca="1">V41-'[6]Gas Average Basis'!V41</f>
        <v>#NAME?</v>
      </c>
      <c r="X41" s="62" t="e">
        <f ca="1">IF(X$22,AveragePrices($F$21,X$23,X$24,$AJ41:$AJ41),AveragePrices($F$15,X$23,X$24,$AL41:$AL41))</f>
        <v>#NAME?</v>
      </c>
      <c r="Y41" s="128" t="e">
        <f ca="1">X41-'[6]Gas Average Basis'!W41</f>
        <v>#NAME?</v>
      </c>
      <c r="Z41" s="62" t="e">
        <f ca="1">IF(Z$22,AveragePrices($F$21,Z$23,Z$24,$AJ41:$AJ41),AveragePrices($F$15,Z$23,Z$24,$AL41:$AL41))</f>
        <v>#NAME?</v>
      </c>
      <c r="AA41" s="128" t="e">
        <f ca="1">Z41-'[6]Gas Average Basis'!Y41</f>
        <v>#NAME?</v>
      </c>
      <c r="AB41" s="62" t="e">
        <f ca="1">IF(AB$22,AveragePrices($F$21,AB$23,AB$24,$AJ41:$AJ41),AveragePrices($F$15,AB$23,AB$24,$AL41:$AL41))</f>
        <v>#NAME?</v>
      </c>
      <c r="AC41" s="128" t="e">
        <f ca="1">AB41-'[6]Gas Average Basis'!AB41</f>
        <v>#NAME?</v>
      </c>
      <c r="AD41" s="62" t="e">
        <f ca="1">IF(AD$22,AveragePrices($F$21,AD$23,AD$24,$AJ41:$AJ41),AveragePrices($F$15,AD$23,AD$24,$AL41:$AL41))</f>
        <v>#NAME?</v>
      </c>
      <c r="AE41" s="128" t="e">
        <f ca="1">AD41-'[6]Gas Average Basis'!AC41</f>
        <v>#NAME?</v>
      </c>
      <c r="AF41" s="62" t="e">
        <f ca="1">IF(AF$22,AveragePrices($F$21,AF$23,AF$24,$AJ41:$AJ41),AveragePrices($F$15,AF$23,AF$24,$AL41:$AL41))</f>
        <v>#NAME?</v>
      </c>
      <c r="AG41" s="128" t="e">
        <f ca="1">AF41-'[6]Gas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AH41-'[6]Gas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1.4385000000000001</v>
      </c>
      <c r="L42" s="62">
        <f>LOOKUP($K$15+1,CurveFetch!D$8:D$1000,CurveFetch!N$8:N$1000)</f>
        <v>1.585</v>
      </c>
      <c r="M42" s="62">
        <f>L42-$L$49</f>
        <v>-0.39000000000000012</v>
      </c>
      <c r="N42" s="128">
        <f>M42-'[6]Gas Average Basis'!M42</f>
        <v>-2.0000000000002238E-3</v>
      </c>
      <c r="O42" s="62">
        <f>LOOKUP($K$15+2,CurveFetch!$D$8:$D$1000,CurveFetch!$N$8:$N$1000)</f>
        <v>1.595</v>
      </c>
      <c r="P42" s="62" t="e">
        <f t="shared" ca="1" si="0"/>
        <v>#NAME?</v>
      </c>
      <c r="Q42" s="128" t="e">
        <f ca="1">P42-'[6]Gas Average Basis'!P42</f>
        <v>#NAME?</v>
      </c>
      <c r="R42" s="62" t="e">
        <f ca="1">IF(R$22,AveragePrices($F$21,R$23,R$24,$AJ42:$AJ42),AveragePrices($F$15,R$23,R$24,$AL42:$AL42))</f>
        <v>#NAME?</v>
      </c>
      <c r="S42" s="128" t="e">
        <f ca="1">R42-'[6]Gas Average Basis'!R42</f>
        <v>#NAME?</v>
      </c>
      <c r="T42" s="62" t="e">
        <f ca="1">IF(T$22,AveragePrices($F$21,T$23,T$24,$AJ42:$AJ42),AveragePrices($F$15,T$23,T$24,$AL42:$AL42))</f>
        <v>#NAME?</v>
      </c>
      <c r="U42" s="128" t="e">
        <f ca="1">T42-'[6]Gas Average Basis'!S42</f>
        <v>#NAME?</v>
      </c>
      <c r="V42" s="62" t="e">
        <f t="shared" ca="1" si="1"/>
        <v>#NAME?</v>
      </c>
      <c r="W42" s="128" t="e">
        <f ca="1">V42-'[6]Gas Average Basis'!V42</f>
        <v>#NAME?</v>
      </c>
      <c r="X42" s="62" t="e">
        <f ca="1">IF(X$22,AveragePrices($F$21,X$23,X$24,$AJ42:$AJ42),AveragePrices($F$15,X$23,X$24,$AL42:$AL42))</f>
        <v>#NAME?</v>
      </c>
      <c r="Y42" s="128" t="e">
        <f ca="1">X42-'[6]Gas Average Basis'!W42</f>
        <v>#NAME?</v>
      </c>
      <c r="Z42" s="62" t="e">
        <f ca="1">IF(Z$22,AveragePrices($F$21,Z$23,Z$24,$AJ42:$AJ42),AveragePrices($F$15,Z$23,Z$24,$AL42:$AL42))</f>
        <v>#NAME?</v>
      </c>
      <c r="AA42" s="128" t="e">
        <f ca="1">Z42-'[6]Gas Average Basis'!Y42</f>
        <v>#NAME?</v>
      </c>
      <c r="AB42" s="62" t="e">
        <f ca="1">IF(AB$22,AveragePrices($F$21,AB$23,AB$24,$AJ42:$AJ42),AveragePrices($F$15,AB$23,AB$24,$AL42:$AL42))</f>
        <v>#NAME?</v>
      </c>
      <c r="AC42" s="128" t="e">
        <f ca="1">AB42-'[6]Gas Average Basis'!AB42</f>
        <v>#NAME?</v>
      </c>
      <c r="AD42" s="62" t="e">
        <f ca="1">IF(AD$22,AveragePrices($F$21,AD$23,AD$24,$AJ42:$AJ42),AveragePrices($F$15,AD$23,AD$24,$AL42:$AL42))</f>
        <v>#NAME?</v>
      </c>
      <c r="AE42" s="128" t="e">
        <f ca="1">AD42-'[6]Gas Average Basis'!AC42</f>
        <v>#NAME?</v>
      </c>
      <c r="AF42" s="62" t="e">
        <f ca="1">IF(AF$22,AveragePrices($F$21,AF$23,AF$24,$AJ42:$AJ42),AveragePrices($F$15,AF$23,AF$24,$AL42:$AL42))</f>
        <v>#NAME?</v>
      </c>
      <c r="AG42" s="128" t="e">
        <f ca="1">AF42-'[6]Gas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AH42-'[6]Gas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148</v>
      </c>
      <c r="F43" s="73" t="s">
        <v>148</v>
      </c>
      <c r="G43" s="73"/>
      <c r="H43" s="73"/>
      <c r="I43" s="73"/>
      <c r="J43" s="73"/>
      <c r="K43" s="80">
        <f>LOOKUP($K$15,CurveFetch!$D$8:$D$1000,CurveFetch!$O$8:$O$1000)</f>
        <v>1.32</v>
      </c>
      <c r="L43" s="62">
        <f>LOOKUP($K$15+1,CurveFetch!D$8:D$1000,CurveFetch!O$8:O$1000)</f>
        <v>1.575</v>
      </c>
      <c r="M43" s="62">
        <f>L43-$L$49</f>
        <v>-0.40000000000000013</v>
      </c>
      <c r="N43" s="128">
        <f>M43-'[6]Gas Average Basis'!M43</f>
        <v>9.4999999999999751E-2</v>
      </c>
      <c r="O43" s="62">
        <f>LOOKUP($K$15+2,CurveFetch!$D$8:$D$1000,CurveFetch!$O$8:$O$1000)</f>
        <v>1.55</v>
      </c>
      <c r="P43" s="62" t="e">
        <f t="shared" ca="1" si="0"/>
        <v>#NAME?</v>
      </c>
      <c r="Q43" s="128" t="e">
        <f ca="1">P43-'[6]Gas Average Basis'!P43</f>
        <v>#NAME?</v>
      </c>
      <c r="R43" s="62" t="e">
        <f ca="1">IF(R$22,AveragePrices($F$21,R$23,R$24,$AJ43:$AJ43),AveragePrices($F$15,R$23,R$24,$AL43:$AL43))</f>
        <v>#NAME?</v>
      </c>
      <c r="S43" s="128" t="e">
        <f ca="1">R43-'[6]Gas Average Basis'!R43</f>
        <v>#NAME?</v>
      </c>
      <c r="T43" s="62" t="e">
        <f ca="1">IF(T$22,AveragePrices($F$21,T$23,T$24,$AJ43:$AJ43),AveragePrices($F$15,T$23,T$24,$AL43:$AL43))</f>
        <v>#NAME?</v>
      </c>
      <c r="U43" s="128" t="e">
        <f ca="1">T43-'[6]Gas Average Basis'!S43</f>
        <v>#NAME?</v>
      </c>
      <c r="V43" s="62" t="e">
        <f t="shared" ca="1" si="1"/>
        <v>#NAME?</v>
      </c>
      <c r="W43" s="128" t="e">
        <f ca="1">V43-'[6]Gas Average Basis'!V43</f>
        <v>#NAME?</v>
      </c>
      <c r="X43" s="62" t="e">
        <f ca="1">IF(X$22,AveragePrices($F$21,X$23,X$24,$AJ43:$AJ43),AveragePrices($F$15,X$23,X$24,$AL43:$AL43))</f>
        <v>#NAME?</v>
      </c>
      <c r="Y43" s="128" t="e">
        <f ca="1">X43-'[6]Gas Average Basis'!W43</f>
        <v>#NAME?</v>
      </c>
      <c r="Z43" s="62" t="e">
        <f ca="1">IF(Z$22,AveragePrices($F$21,Z$23,Z$24,$AJ43:$AJ43),AveragePrices($F$15,Z$23,Z$24,$AL43:$AL43))</f>
        <v>#NAME?</v>
      </c>
      <c r="AA43" s="128" t="e">
        <f ca="1">Z43-'[6]Gas Average Basis'!Y43</f>
        <v>#NAME?</v>
      </c>
      <c r="AB43" s="62" t="e">
        <f ca="1">IF(AB$22,AveragePrices($F$21,AB$23,AB$24,$AJ43:$AJ43),AveragePrices($F$15,AB$23,AB$24,$AL43:$AL43))</f>
        <v>#NAME?</v>
      </c>
      <c r="AC43" s="128" t="e">
        <f ca="1">AB43-'[6]Gas Average Basis'!AB43</f>
        <v>#NAME?</v>
      </c>
      <c r="AD43" s="62" t="e">
        <f ca="1">IF(AD$22,AveragePrices($F$21,AD$23,AD$24,$AJ43:$AJ43),AveragePrices($F$15,AD$23,AD$24,$AL43:$AL43))</f>
        <v>#NAME?</v>
      </c>
      <c r="AE43" s="128" t="e">
        <f ca="1">AD43-'[6]Gas Average Basis'!AC43</f>
        <v>#NAME?</v>
      </c>
      <c r="AF43" s="62" t="e">
        <f ca="1">IF(AF$22,AveragePrices($F$21,AF$23,AF$24,$AJ43:$AJ43),AveragePrices($F$15,AF$23,AF$24,$AL43:$AL43))</f>
        <v>#NAME?</v>
      </c>
      <c r="AG43" s="128" t="e">
        <f ca="1">AF43-'[6]Gas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AH43-'[6]Gas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2.04</v>
      </c>
      <c r="K49" s="80">
        <f>LOOKUP($K$15,CurveFetch!$D$8:$D$1000,CurveFetch!$E$8:$E$1000)</f>
        <v>1.82</v>
      </c>
      <c r="L49" s="62">
        <f>LOOKUP($K$15+1,CurveFetch!D$8:D$1000,CurveFetch!E$8:E$1000)</f>
        <v>1.9750000000000001</v>
      </c>
      <c r="M49" s="62"/>
      <c r="N49" s="128">
        <f>L49-'[6]Gas Average Basis'!L49</f>
        <v>0.15000000000000013</v>
      </c>
      <c r="O49" s="62">
        <f>LOOKUP($K$15+2,CurveFetch!$D$8:$D$1000,CurveFetch!$E$8:$E$1000)</f>
        <v>2.04</v>
      </c>
      <c r="P49" s="62"/>
      <c r="Q49" s="128">
        <f>O49-'[6]Gas Average Basis'!O49</f>
        <v>0.14000000000000012</v>
      </c>
      <c r="R49" s="62" t="e">
        <f ca="1">IF(R$22,AveragePrices($F$21,R$23,R$24,$AJ49:$AJ49),AveragePrices($F$15,R$23,R$24,$AL49:$AL49))</f>
        <v>#NAME?</v>
      </c>
      <c r="S49" s="128" t="e">
        <f ca="1">R49-'[6]Gas Average Basis'!R49</f>
        <v>#NAME?</v>
      </c>
      <c r="T49" s="62" t="e">
        <f ca="1">IF(T$22,AveragePrices($F$21,T$23,T$24,$AJ49:$AJ49),AveragePrices($F$15,T$23,T$24,$AL49:$AL49))</f>
        <v>#NAME?</v>
      </c>
      <c r="U49" s="129"/>
      <c r="V49" s="62" t="e">
        <f ca="1">IF(V$22,AveragePrices($F$21,V$23,V$24,$AJ49:$AJ49),AveragePrices($F$15,V$23,V$24,$AL49:$AL49))</f>
        <v>#NAME?</v>
      </c>
      <c r="W49" s="128" t="e">
        <f ca="1">V49-'[6]Gas Average Basis'!V49</f>
        <v>#NAME?</v>
      </c>
      <c r="X49" s="62" t="e">
        <f ca="1">IF(X$22,AveragePrices($F$21,X$23,X$24,$AJ49:$AJ49),AveragePrices($F$15,X$23,X$24,$AL49:$AL49))</f>
        <v>#NAME?</v>
      </c>
      <c r="Y49" s="128"/>
      <c r="Z49" s="62" t="e">
        <f ca="1">IF(Z$22,AveragePrices($F$21,Z$23,Z$24,$AJ49:$AJ49),AveragePrices($F$15,Z$23,Z$24,$AL49:$AL49))</f>
        <v>#NAME?</v>
      </c>
      <c r="AA49" s="128"/>
      <c r="AB49" s="62" t="e">
        <f ca="1">IF(AB$22,AveragePrices($F$21,AB$23,AB$24,$AJ49:$AJ49),AveragePrices($F$15,AB$23,AB$24,$AL49:$AL49))</f>
        <v>#NAME?</v>
      </c>
      <c r="AC49" s="128" t="e">
        <f ca="1">AB49-'[6]Gas Average Basis'!AB49</f>
        <v>#NAME?</v>
      </c>
      <c r="AD49" s="62" t="e">
        <f ca="1">IF(AD$22,AveragePrices($F$21,AD$23,AD$24,$AJ49:$AJ49),AveragePrices($F$15,AD$23,AD$24,$AL49:$AL49))</f>
        <v>#NAME?</v>
      </c>
      <c r="AE49" s="128"/>
      <c r="AF49" s="62" t="e">
        <f ca="1">IF(AF$22,AveragePrices($F$21,AF$23,AF$24,$AJ49:$AJ49),AveragePrices($F$15,AF$23,AF$24,$AL49:$AL49))</f>
        <v>#NAME?</v>
      </c>
      <c r="AG49" s="128"/>
      <c r="AH49" s="62" t="e">
        <f ca="1">IF(AH$22,AveragePrices($F$21,AH$23,AH$24,$AJ49:$AJ49),AveragePrices($F$15,AH$23,AH$24,$AL49:$AL49))</f>
        <v>#NAME?</v>
      </c>
      <c r="AI49" s="92" t="e">
        <f ca="1">AH49-'[6]Gas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137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37166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132</v>
      </c>
      <c r="P57" s="95"/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124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138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1.96</v>
      </c>
      <c r="L60" s="62"/>
      <c r="M60" s="62"/>
      <c r="N60" s="128"/>
      <c r="O60" s="62">
        <f>(PowerPrices!C9-2)/O30</f>
        <v>11.942222222222222</v>
      </c>
      <c r="P60" s="62"/>
      <c r="Q60" s="128">
        <f>O60-'[6]Gas Average Basis'!O60</f>
        <v>-0.51908865624841916</v>
      </c>
      <c r="R60" s="62" t="e">
        <f ca="1">(PowerPrices!D9-2)/(R$49+R30)</f>
        <v>#NAME?</v>
      </c>
      <c r="S60" s="128" t="e">
        <f ca="1">R60-'[6]Gas Average Basis'!R60</f>
        <v>#NAME?</v>
      </c>
      <c r="T60" s="62"/>
      <c r="U60" s="128"/>
      <c r="V60" s="62" t="e">
        <f ca="1">(AVERAGE(PowerPrices!D9,PowerPrices!E9,PowerPrices!H9,PowerPrices!I9,PowerPrices!K9)-2)/(V$49+V30)</f>
        <v>#NAME?</v>
      </c>
      <c r="W60" s="128" t="e">
        <f ca="1">V60-'[6]Gas Average Basis'!V60</f>
        <v>#NAME?</v>
      </c>
      <c r="X60" s="62" t="e">
        <f ca="1">(AVERAGE(PowerPrices!H9,PowerPrices!I9,PowerPrices!K9)-2)/(X$49+X30)</f>
        <v>#NAME?</v>
      </c>
      <c r="Y60" s="128"/>
      <c r="Z60" s="62" t="e">
        <f ca="1">(AVERAGE(PowerPrices!L9,PowerPrices!M9,PowerPrices!N9)-2)/(Z$49+Z30)</f>
        <v>#NAME?</v>
      </c>
      <c r="AA60" s="128"/>
      <c r="AB60" s="62" t="e">
        <f ca="1">(AVERAGE(PowerPrices!L9,PowerPrices!M9,PowerPrices!N9,PowerPrices!P9,PowerPrices!Q9,PowerPrices!R9,PowerPrices!T9)-2)/(AB$49+AB30)</f>
        <v>#NAME?</v>
      </c>
      <c r="AC60" s="128" t="e">
        <f ca="1">AB60-'[6]Gas Average Basis'!AB60</f>
        <v>#NAME?</v>
      </c>
      <c r="AD60" s="62" t="e">
        <f ca="1">(AVERAGE(PowerPrices!P9,PowerPrices!Q9,PowerPrices!R9)-2)/(AD$49+AD30)</f>
        <v>#NAME?</v>
      </c>
      <c r="AE60" s="128"/>
      <c r="AF60" s="62" t="e">
        <f ca="1">(PowerPrices!S9-2)/(AF$49+AF30)</f>
        <v>#NAME?</v>
      </c>
      <c r="AG60" s="128"/>
      <c r="AH60" s="62" t="e">
        <f ca="1">(AVERAGE(PowerPrices!T9,PowerPrices!U9,PowerPrices!V9,PowerPrices!AG9,PowerPrices!AH9,PowerPrices!AI9)-2)/(AH$49+AH30)</f>
        <v>#NAME?</v>
      </c>
      <c r="AI60" s="128" t="e">
        <f ca="1">AH60-'[6]Gas Average Basis'!AH60</f>
        <v>#NAME?</v>
      </c>
      <c r="AJ60" s="63"/>
      <c r="AK60" s="63"/>
      <c r="AL60" s="63"/>
    </row>
    <row r="61" spans="3:38" x14ac:dyDescent="0.25">
      <c r="C61" s="100" t="s">
        <v>140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1.8049999999999999</v>
      </c>
      <c r="L61" s="62"/>
      <c r="M61" s="62"/>
      <c r="N61" s="128"/>
      <c r="O61" s="62">
        <f>(PowerPrices!C11-2)/(O28+0.2)</f>
        <v>10.470363636363636</v>
      </c>
      <c r="P61" s="62"/>
      <c r="Q61" s="128">
        <f>O61-'[6]Gas Average Basis'!O61</f>
        <v>-0.24941658341657735</v>
      </c>
      <c r="R61" s="62" t="e">
        <f ca="1">(PowerPrices!D11-2)/(R$49+R28+0.2)</f>
        <v>#NAME?</v>
      </c>
      <c r="S61" s="128" t="e">
        <f ca="1">R61-'[6]Gas Average Basis'!R61</f>
        <v>#NAME?</v>
      </c>
      <c r="T61" s="62"/>
      <c r="U61" s="128"/>
      <c r="V61" s="62" t="e">
        <f ca="1">(AVERAGE(PowerPrices!D11,PowerPrices!E11,PowerPrices!H11,PowerPrices!I11,PowerPrices!K11)-2)/(V$49+V28+0.2)</f>
        <v>#NAME?</v>
      </c>
      <c r="W61" s="128" t="e">
        <f ca="1">V61-'[6]Gas Average Basis'!V61</f>
        <v>#NAME?</v>
      </c>
      <c r="X61" s="62" t="e">
        <f ca="1">(AVERAGE(PowerPrices!H11,PowerPrices!I11,PowerPrices!K11)-2)/(X$49+X28+0.2)</f>
        <v>#NAME?</v>
      </c>
      <c r="Y61" s="128"/>
      <c r="Z61" s="62" t="e">
        <f ca="1">(AVERAGE(PowerPrices!L11,PowerPrices!M11,PowerPrices!N11)-2)/(Z$49+Z28+0.2)</f>
        <v>#NAME?</v>
      </c>
      <c r="AA61" s="128"/>
      <c r="AB61" s="62" t="e">
        <f ca="1">(AVERAGE(PowerPrices!L11,PowerPrices!M11,PowerPrices!N11,PowerPrices!P11,PowerPrices!Q11,PowerPrices!R11,PowerPrices!T11)-2)/(AB$49+AB28+0.2)</f>
        <v>#NAME?</v>
      </c>
      <c r="AC61" s="128" t="e">
        <f ca="1">AB61-'[6]Gas Average Basis'!AB61</f>
        <v>#NAME?</v>
      </c>
      <c r="AD61" s="62" t="e">
        <f ca="1">(AVERAGE(PowerPrices!P11,PowerPrices!Q11,PowerPrices!R11)-2)/(AD$49+AD28+0.2)</f>
        <v>#NAME?</v>
      </c>
      <c r="AE61" s="128"/>
      <c r="AF61" s="62" t="e">
        <f ca="1">(PowerPrices!S11-2)/(AF$49+AF28+0.2)</f>
        <v>#NAME?</v>
      </c>
      <c r="AG61" s="128"/>
      <c r="AH61" s="62" t="e">
        <f ca="1">(AVERAGE(PowerPrices!T11,PowerPrices!U11,PowerPrices!V11,PowerPrices!AG11,PowerPrices!AH11,PowerPrices!AI11)-2)/(AH$49+AH28+0.2)</f>
        <v>#NAME?</v>
      </c>
      <c r="AI61" s="128" t="e">
        <f ca="1">AH61-'[6]Gas Average Basis'!AH61</f>
        <v>#NAME?</v>
      </c>
      <c r="AJ61" s="63"/>
      <c r="AK61" s="63"/>
      <c r="AL61" s="63"/>
    </row>
    <row r="62" spans="3:38" x14ac:dyDescent="0.25">
      <c r="C62" s="100" t="s">
        <v>142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1.59</v>
      </c>
      <c r="L62" s="62"/>
      <c r="M62" s="62"/>
      <c r="N62" s="128"/>
      <c r="O62" s="62">
        <f>(PowerPrices!C13-2)/(O31+0.33)</f>
        <v>9.846233766233766</v>
      </c>
      <c r="P62" s="62"/>
      <c r="Q62" s="128">
        <f>O62-'[6]Gas Average Basis'!O62</f>
        <v>-0.39100244887855595</v>
      </c>
      <c r="R62" s="62" t="e">
        <f ca="1">(PowerPrices!D13-2)/(R$49+R31+0.33)</f>
        <v>#NAME?</v>
      </c>
      <c r="S62" s="128" t="e">
        <f ca="1">R62-'[6]Gas Average Basis'!R62</f>
        <v>#NAME?</v>
      </c>
      <c r="T62" s="62"/>
      <c r="U62" s="128"/>
      <c r="V62" s="62" t="e">
        <f ca="1">(AVERAGE(PowerPrices!D13,PowerPrices!E13,PowerPrices!H13,PowerPrices!I13,PowerPrices!K13)-2)/(V$49+V31+0.33)</f>
        <v>#NAME?</v>
      </c>
      <c r="W62" s="128" t="e">
        <f ca="1">V62-'[6]Gas Average Basis'!V62</f>
        <v>#NAME?</v>
      </c>
      <c r="X62" s="62" t="e">
        <f ca="1">(AVERAGE(PowerPrices!H13,PowerPrices!I13,PowerPrices!K13)-2)/(X$49+X31+0.33)</f>
        <v>#NAME?</v>
      </c>
      <c r="Y62" s="128"/>
      <c r="Z62" s="62" t="e">
        <f ca="1">(AVERAGE(PowerPrices!L13,PowerPrices!M13,PowerPrices!N13)-2)/(Z$49+Z31+0.33)</f>
        <v>#NAME?</v>
      </c>
      <c r="AA62" s="128"/>
      <c r="AB62" s="62" t="e">
        <f ca="1">(AVERAGE(PowerPrices!L13,PowerPrices!M13,PowerPrices!N13,PowerPrices!P13,PowerPrices!Q13,PowerPrices!R13,PowerPrices!T13)-2)/(AB$49+AB31+0.33)</f>
        <v>#NAME?</v>
      </c>
      <c r="AC62" s="128" t="e">
        <f ca="1">AB62-'[6]Gas Average Basis'!AB62</f>
        <v>#NAME?</v>
      </c>
      <c r="AD62" s="62" t="e">
        <f ca="1">(AVERAGE(PowerPrices!P13,PowerPrices!Q13,PowerPrices!R13)-2)/(AD$49+AD31+0.33)</f>
        <v>#NAME?</v>
      </c>
      <c r="AE62" s="128"/>
      <c r="AF62" s="62" t="e">
        <f ca="1">(PowerPrices!S13-2)/(AF$49+AF31+0.33)</f>
        <v>#NAME?</v>
      </c>
      <c r="AG62" s="128"/>
      <c r="AH62" s="62" t="e">
        <f ca="1">(AVERAGE(PowerPrices!T13,PowerPrices!U13,PowerPrices!V13,PowerPrices!AG13,PowerPrices!AH13,PowerPrices!AI13)-2)/(AH$49+AH31+0.33)</f>
        <v>#NAME?</v>
      </c>
      <c r="AI62" s="128" t="e">
        <f ca="1">AH62-'[6]Gas Average Basis'!AH62</f>
        <v>#NAME?</v>
      </c>
      <c r="AJ62" s="63"/>
      <c r="AK62" s="63"/>
      <c r="AL62" s="63"/>
    </row>
    <row r="63" spans="3:38" x14ac:dyDescent="0.25">
      <c r="C63" s="100" t="s">
        <v>145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1.87</v>
      </c>
      <c r="L63" s="62"/>
      <c r="M63" s="62"/>
      <c r="N63" s="128"/>
      <c r="O63" s="62">
        <f>(PowerPrices!C14-2)/(O34+0.12)</f>
        <v>11.665979381443305</v>
      </c>
      <c r="P63" s="62"/>
      <c r="Q63" s="128">
        <f>O63-'[6]Gas Average Basis'!O63</f>
        <v>-1.7474821570182346</v>
      </c>
      <c r="R63" s="62" t="e">
        <f ca="1">(PowerPrices!D14-2)/(R$49+R34+0.12)</f>
        <v>#NAME?</v>
      </c>
      <c r="S63" s="128" t="e">
        <f ca="1">R63-'[6]Gas Average Basis'!R63</f>
        <v>#NAME?</v>
      </c>
      <c r="T63" s="62"/>
      <c r="U63" s="128"/>
      <c r="V63" s="62" t="e">
        <f ca="1">(AVERAGE(PowerPrices!D14,PowerPrices!E14,PowerPrices!H14,PowerPrices!I14,PowerPrices!K14)-2)/(V$49+V34+0.12)</f>
        <v>#NAME?</v>
      </c>
      <c r="W63" s="128" t="e">
        <f ca="1">V63-'[6]Gas Average Basis'!V63</f>
        <v>#NAME?</v>
      </c>
      <c r="X63" s="62" t="e">
        <f ca="1">(AVERAGE(PowerPrices!H14,PowerPrices!I14,PowerPrices!K14)-2)/(X$49+X34+0.12)</f>
        <v>#NAME?</v>
      </c>
      <c r="Y63" s="128"/>
      <c r="Z63" s="62" t="e">
        <f ca="1">(AVERAGE(PowerPrices!L14,PowerPrices!M14,PowerPrices!N14)-2)/(Z$49+Z34+0.12)</f>
        <v>#NAME?</v>
      </c>
      <c r="AA63" s="128"/>
      <c r="AB63" s="62" t="e">
        <f ca="1">(AVERAGE(PowerPrices!L14,PowerPrices!M14,PowerPrices!N14,PowerPrices!P14,PowerPrices!Q14,PowerPrices!R14,PowerPrices!T14)-2)/(AB$49+AB34+0.12)</f>
        <v>#NAME?</v>
      </c>
      <c r="AC63" s="128" t="e">
        <f ca="1">AB63-'[6]Gas Average Basis'!AB63</f>
        <v>#NAME?</v>
      </c>
      <c r="AD63" s="62" t="e">
        <f ca="1">(AVERAGE(PowerPrices!P14,PowerPrices!Q14,PowerPrices!R14)-2)/(AD$49+AD34+0.12)</f>
        <v>#NAME?</v>
      </c>
      <c r="AE63" s="128"/>
      <c r="AF63" s="62" t="e">
        <f ca="1">(PowerPrices!S14-2)/(AF$49+AF34+0.12)</f>
        <v>#NAME?</v>
      </c>
      <c r="AG63" s="128"/>
      <c r="AH63" s="62" t="e">
        <f ca="1">(AVERAGE(PowerPrices!T14,PowerPrices!U14,PowerPrices!V14,PowerPrices!AG14,PowerPrices!AH14,PowerPrices!AI14)-2)/(AH$49+AH34+0.12)</f>
        <v>#NAME?</v>
      </c>
      <c r="AI63" s="128" t="e">
        <f ca="1">AH63-'[6]Gas Average Basis'!AH63</f>
        <v>#NAME?</v>
      </c>
      <c r="AJ63" s="63"/>
      <c r="AK63" s="63"/>
      <c r="AL63" s="63"/>
    </row>
    <row r="67" spans="3:12" x14ac:dyDescent="0.25">
      <c r="C67" s="65"/>
      <c r="L67" s="52"/>
    </row>
  </sheetData>
  <sheetCalcPr fullCalcOnLoad="1"/>
  <mergeCells count="11">
    <mergeCell ref="R7:W7"/>
    <mergeCell ref="C9:AI9"/>
    <mergeCell ref="C10:AI10"/>
    <mergeCell ref="C13:AI13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N8" activePane="bottomRight" state="frozen"/>
      <selection pane="topRight" activeCell="E1" sqref="E1"/>
      <selection pane="bottomLeft" activeCell="A8" sqref="A8"/>
      <selection pane="bottomRight" activeCell="P4" sqref="P4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37167</v>
      </c>
      <c r="F2" s="6">
        <f t="shared" ref="F2:AE2" si="1">E2</f>
        <v>37167</v>
      </c>
      <c r="G2" s="6">
        <f t="shared" si="1"/>
        <v>37167</v>
      </c>
      <c r="H2" s="6">
        <f t="shared" si="1"/>
        <v>37167</v>
      </c>
      <c r="I2" s="6">
        <f t="shared" si="1"/>
        <v>37167</v>
      </c>
      <c r="J2" s="6">
        <f t="shared" si="1"/>
        <v>37167</v>
      </c>
      <c r="K2" s="6">
        <f t="shared" si="1"/>
        <v>37167</v>
      </c>
      <c r="L2" s="6">
        <f t="shared" si="1"/>
        <v>37167</v>
      </c>
      <c r="M2" s="6">
        <f t="shared" si="1"/>
        <v>37167</v>
      </c>
      <c r="N2" s="6">
        <f t="shared" si="1"/>
        <v>37167</v>
      </c>
      <c r="O2" s="6">
        <f t="shared" si="1"/>
        <v>37167</v>
      </c>
      <c r="P2" s="6">
        <f t="shared" si="1"/>
        <v>37167</v>
      </c>
      <c r="Q2" s="6">
        <f t="shared" si="1"/>
        <v>37167</v>
      </c>
      <c r="R2" s="6">
        <f t="shared" si="1"/>
        <v>37167</v>
      </c>
      <c r="S2" s="6">
        <f t="shared" si="1"/>
        <v>37167</v>
      </c>
      <c r="T2" s="6">
        <f t="shared" si="1"/>
        <v>37167</v>
      </c>
      <c r="U2" s="6">
        <f t="shared" si="1"/>
        <v>37167</v>
      </c>
      <c r="V2" s="6">
        <f t="shared" si="1"/>
        <v>37167</v>
      </c>
      <c r="W2" s="6">
        <f t="shared" si="1"/>
        <v>37167</v>
      </c>
      <c r="X2" s="6">
        <f t="shared" si="1"/>
        <v>37167</v>
      </c>
      <c r="Y2" s="6">
        <f t="shared" si="1"/>
        <v>37167</v>
      </c>
      <c r="Z2" s="6">
        <f t="shared" si="1"/>
        <v>37167</v>
      </c>
      <c r="AA2" s="6">
        <f t="shared" si="1"/>
        <v>37167</v>
      </c>
      <c r="AB2" s="25">
        <f t="shared" si="1"/>
        <v>37167</v>
      </c>
      <c r="AC2" s="25">
        <f t="shared" si="1"/>
        <v>37167</v>
      </c>
      <c r="AD2" s="25">
        <f t="shared" si="1"/>
        <v>37167</v>
      </c>
      <c r="AE2" s="25">
        <f t="shared" si="1"/>
        <v>37167</v>
      </c>
      <c r="AF2" s="25">
        <f>AE2</f>
        <v>37167</v>
      </c>
      <c r="AG2" s="25">
        <f>AE2</f>
        <v>37167</v>
      </c>
      <c r="AH2" s="25">
        <f>AF2</f>
        <v>37167</v>
      </c>
      <c r="AI2" s="25">
        <f>AH2</f>
        <v>37167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148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2.0150000000000001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2.0150000000000001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1.65</v>
      </c>
      <c r="M10" s="10">
        <v>1.405</v>
      </c>
      <c r="N10" s="10">
        <v>1.4385000000000001</v>
      </c>
      <c r="O10" s="10">
        <v>1.32</v>
      </c>
      <c r="P10" s="10">
        <v>2.0150000000000001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2.0350000000000001</v>
      </c>
      <c r="G11" s="10">
        <v>1.79</v>
      </c>
      <c r="H11" s="10">
        <v>1.9450000000000001</v>
      </c>
      <c r="I11" s="10">
        <v>1.55</v>
      </c>
      <c r="J11" s="10">
        <v>1.61</v>
      </c>
      <c r="K11" s="10">
        <v>1.6850000000000001</v>
      </c>
      <c r="L11" s="10">
        <v>1.835</v>
      </c>
      <c r="M11" s="10">
        <v>1.61</v>
      </c>
      <c r="N11" s="10">
        <v>1.585</v>
      </c>
      <c r="O11" s="10">
        <v>1.575</v>
      </c>
      <c r="P11" s="10">
        <v>2.0150000000000001</v>
      </c>
      <c r="Q11" s="10">
        <v>1.91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2.04</v>
      </c>
      <c r="F12" s="10">
        <v>2</v>
      </c>
      <c r="G12" s="10">
        <v>1.8</v>
      </c>
      <c r="H12" s="10">
        <v>1.98</v>
      </c>
      <c r="I12" s="10">
        <v>1.61</v>
      </c>
      <c r="J12" s="10">
        <v>1.28</v>
      </c>
      <c r="K12" s="10">
        <v>1.7</v>
      </c>
      <c r="L12" s="10">
        <v>1.85</v>
      </c>
      <c r="M12" s="10">
        <v>1.64</v>
      </c>
      <c r="N12" s="10">
        <v>1.595</v>
      </c>
      <c r="O12" s="10">
        <v>1.55</v>
      </c>
      <c r="P12" s="10">
        <v>2.0750000000000002</v>
      </c>
      <c r="Q12" s="10">
        <v>1.92</v>
      </c>
      <c r="R12" s="10">
        <v>1.82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2.04</v>
      </c>
      <c r="F13" s="10">
        <v>2</v>
      </c>
      <c r="G13" s="10">
        <v>1.8</v>
      </c>
      <c r="H13" s="10">
        <v>1.98</v>
      </c>
      <c r="I13" s="10">
        <v>1.61</v>
      </c>
      <c r="J13" s="10">
        <v>1.28</v>
      </c>
      <c r="K13" s="10">
        <v>1.7</v>
      </c>
      <c r="L13" s="10">
        <v>1.85</v>
      </c>
      <c r="M13" s="10">
        <v>1.64</v>
      </c>
      <c r="N13" s="10">
        <v>1.595</v>
      </c>
      <c r="O13" s="10">
        <v>1.55</v>
      </c>
      <c r="P13" s="10">
        <v>2.1850000000000001</v>
      </c>
      <c r="Q13" s="10">
        <v>1.92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2.04</v>
      </c>
      <c r="F14" s="10">
        <v>2</v>
      </c>
      <c r="G14" s="10">
        <v>1.8</v>
      </c>
      <c r="H14" s="10">
        <v>1.98</v>
      </c>
      <c r="I14" s="10">
        <v>1.61</v>
      </c>
      <c r="J14" s="10">
        <v>1.28</v>
      </c>
      <c r="K14" s="10">
        <v>1.7</v>
      </c>
      <c r="L14" s="10">
        <v>1.85</v>
      </c>
      <c r="M14" s="10">
        <v>1.64</v>
      </c>
      <c r="N14" s="10">
        <v>1.595</v>
      </c>
      <c r="O14" s="10">
        <v>1.55</v>
      </c>
      <c r="P14" s="10">
        <v>2.2450000000000001</v>
      </c>
      <c r="Q14" s="10">
        <v>1.92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2.04</v>
      </c>
      <c r="F15" s="10">
        <v>2</v>
      </c>
      <c r="G15" s="10">
        <v>1.8</v>
      </c>
      <c r="H15" s="10">
        <v>1.98</v>
      </c>
      <c r="I15" s="10">
        <v>1.61</v>
      </c>
      <c r="J15" s="10">
        <v>1.28</v>
      </c>
      <c r="K15" s="10">
        <v>1.7</v>
      </c>
      <c r="L15" s="10">
        <v>1.85</v>
      </c>
      <c r="M15" s="10">
        <v>1.64</v>
      </c>
      <c r="N15" s="10">
        <v>1.595</v>
      </c>
      <c r="O15" s="10">
        <v>1.55</v>
      </c>
      <c r="P15" s="10">
        <v>2.165</v>
      </c>
      <c r="Q15" s="10">
        <v>1.92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2.04</v>
      </c>
      <c r="F16" s="10">
        <v>2</v>
      </c>
      <c r="G16" s="10">
        <v>1.8</v>
      </c>
      <c r="H16" s="10">
        <v>1.98</v>
      </c>
      <c r="I16" s="10">
        <v>1.61</v>
      </c>
      <c r="J16" s="10">
        <v>1.28</v>
      </c>
      <c r="K16" s="10">
        <v>1.7</v>
      </c>
      <c r="L16" s="10">
        <v>1.85</v>
      </c>
      <c r="M16" s="10">
        <v>1.64</v>
      </c>
      <c r="N16" s="10">
        <v>1.595</v>
      </c>
      <c r="O16" s="10">
        <v>1.55</v>
      </c>
      <c r="P16" s="10">
        <v>2.165</v>
      </c>
      <c r="Q16" s="10">
        <v>1.92</v>
      </c>
      <c r="R16" s="10">
        <v>1.82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2.04</v>
      </c>
      <c r="F17" s="10">
        <v>2</v>
      </c>
      <c r="G17" s="10">
        <v>1.8</v>
      </c>
      <c r="H17" s="10">
        <v>1.98</v>
      </c>
      <c r="I17" s="10">
        <v>1.61</v>
      </c>
      <c r="J17" s="10">
        <v>1.28</v>
      </c>
      <c r="K17" s="10">
        <v>1.7</v>
      </c>
      <c r="L17" s="10">
        <v>1.85</v>
      </c>
      <c r="M17" s="10">
        <v>1.64</v>
      </c>
      <c r="N17" s="10">
        <v>1.595</v>
      </c>
      <c r="O17" s="10">
        <v>1.55</v>
      </c>
      <c r="P17" s="10">
        <v>2.165</v>
      </c>
      <c r="Q17" s="10">
        <v>1.92</v>
      </c>
      <c r="R17" s="10">
        <v>1.82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2.04</v>
      </c>
      <c r="F18" s="10">
        <v>2</v>
      </c>
      <c r="G18" s="10">
        <v>1.8</v>
      </c>
      <c r="H18" s="10">
        <v>1.98</v>
      </c>
      <c r="I18" s="10">
        <v>1.61</v>
      </c>
      <c r="J18" s="10">
        <v>1.28</v>
      </c>
      <c r="K18" s="10">
        <v>1.7</v>
      </c>
      <c r="L18" s="10">
        <v>1.85</v>
      </c>
      <c r="M18" s="10">
        <v>1.64</v>
      </c>
      <c r="N18" s="10">
        <v>1.595</v>
      </c>
      <c r="O18" s="10">
        <v>1.55</v>
      </c>
      <c r="P18" s="10">
        <v>2.25</v>
      </c>
      <c r="Q18" s="10">
        <v>1.92</v>
      </c>
      <c r="R18" s="10">
        <v>1.82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2.04</v>
      </c>
      <c r="F19" s="10">
        <v>2</v>
      </c>
      <c r="G19" s="10">
        <v>1.8</v>
      </c>
      <c r="H19" s="10">
        <v>1.98</v>
      </c>
      <c r="I19" s="10">
        <v>1.61</v>
      </c>
      <c r="J19" s="10">
        <v>1.28</v>
      </c>
      <c r="K19" s="10">
        <v>1.7</v>
      </c>
      <c r="L19" s="10">
        <v>1.85</v>
      </c>
      <c r="M19" s="10">
        <v>1.64</v>
      </c>
      <c r="N19" s="10">
        <v>1.595</v>
      </c>
      <c r="O19" s="10">
        <v>1.55</v>
      </c>
      <c r="P19" s="10">
        <v>2.2799999999999998</v>
      </c>
      <c r="Q19" s="10">
        <v>1.92</v>
      </c>
      <c r="R19" s="10">
        <v>1.82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2.04</v>
      </c>
      <c r="F20" s="10">
        <v>2</v>
      </c>
      <c r="G20" s="10">
        <v>1.8</v>
      </c>
      <c r="H20" s="10">
        <v>1.98</v>
      </c>
      <c r="I20" s="10">
        <v>1.61</v>
      </c>
      <c r="J20" s="10">
        <v>1.28</v>
      </c>
      <c r="K20" s="10">
        <v>1.7</v>
      </c>
      <c r="L20" s="10">
        <v>1.85</v>
      </c>
      <c r="M20" s="10">
        <v>1.64</v>
      </c>
      <c r="N20" s="10">
        <v>1.595</v>
      </c>
      <c r="O20" s="10">
        <v>1.55</v>
      </c>
      <c r="P20" s="10">
        <v>2.335</v>
      </c>
      <c r="Q20" s="10">
        <v>1.92</v>
      </c>
      <c r="R20" s="10">
        <v>1.82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2.04</v>
      </c>
      <c r="F21" s="10">
        <v>2</v>
      </c>
      <c r="G21" s="10">
        <v>1.8</v>
      </c>
      <c r="H21" s="10">
        <v>1.98</v>
      </c>
      <c r="I21" s="10">
        <v>1.61</v>
      </c>
      <c r="J21" s="10">
        <v>1.28</v>
      </c>
      <c r="K21" s="10">
        <v>1.7</v>
      </c>
      <c r="L21" s="10">
        <v>1.85</v>
      </c>
      <c r="M21" s="10">
        <v>1.64</v>
      </c>
      <c r="N21" s="10">
        <v>1.595</v>
      </c>
      <c r="O21" s="10">
        <v>1.55</v>
      </c>
      <c r="P21" s="10">
        <v>2.2349999999999999</v>
      </c>
      <c r="Q21" s="10">
        <v>1.92</v>
      </c>
      <c r="R21" s="10">
        <v>1.82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2.04</v>
      </c>
      <c r="F22" s="10">
        <v>2</v>
      </c>
      <c r="G22" s="10">
        <v>1.8</v>
      </c>
      <c r="H22" s="10">
        <v>1.98</v>
      </c>
      <c r="I22" s="10">
        <v>1.61</v>
      </c>
      <c r="J22" s="10">
        <v>1.28</v>
      </c>
      <c r="K22" s="10">
        <v>1.7</v>
      </c>
      <c r="L22" s="10">
        <v>1.85</v>
      </c>
      <c r="M22" s="10">
        <v>1.64</v>
      </c>
      <c r="N22" s="10">
        <v>1.595</v>
      </c>
      <c r="O22" s="10">
        <v>1.55</v>
      </c>
      <c r="P22" s="10">
        <v>2.23</v>
      </c>
      <c r="Q22" s="10">
        <v>1.92</v>
      </c>
      <c r="R22" s="10">
        <v>1.82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2.04</v>
      </c>
      <c r="F23" s="10">
        <v>2</v>
      </c>
      <c r="G23" s="10">
        <v>1.8</v>
      </c>
      <c r="H23" s="10">
        <v>1.98</v>
      </c>
      <c r="I23" s="10">
        <v>1.61</v>
      </c>
      <c r="J23" s="10">
        <v>1.28</v>
      </c>
      <c r="K23" s="10">
        <v>1.7</v>
      </c>
      <c r="L23" s="10">
        <v>1.85</v>
      </c>
      <c r="M23" s="10">
        <v>1.64</v>
      </c>
      <c r="N23" s="10">
        <v>1.595</v>
      </c>
      <c r="O23" s="10">
        <v>1.55</v>
      </c>
      <c r="P23" s="10">
        <v>2.23</v>
      </c>
      <c r="Q23" s="10">
        <v>1.92</v>
      </c>
      <c r="R23" s="10">
        <v>1.82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2.04</v>
      </c>
      <c r="F24" s="10">
        <v>2</v>
      </c>
      <c r="G24" s="10">
        <v>1.8</v>
      </c>
      <c r="H24" s="10">
        <v>1.98</v>
      </c>
      <c r="I24" s="10">
        <v>1.61</v>
      </c>
      <c r="J24" s="10">
        <v>1.28</v>
      </c>
      <c r="K24" s="10">
        <v>1.7</v>
      </c>
      <c r="L24" s="10">
        <v>1.85</v>
      </c>
      <c r="M24" s="10">
        <v>1.64</v>
      </c>
      <c r="N24" s="10">
        <v>1.595</v>
      </c>
      <c r="O24" s="10">
        <v>1.55</v>
      </c>
      <c r="P24" s="10">
        <v>2.23</v>
      </c>
      <c r="Q24" s="10">
        <v>1.92</v>
      </c>
      <c r="R24" s="10">
        <v>1.82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2.04</v>
      </c>
      <c r="F25" s="10">
        <v>2</v>
      </c>
      <c r="G25" s="10">
        <v>1.8</v>
      </c>
      <c r="H25" s="10">
        <v>1.98</v>
      </c>
      <c r="I25" s="10">
        <v>1.61</v>
      </c>
      <c r="J25" s="10">
        <v>1.28</v>
      </c>
      <c r="K25" s="10">
        <v>1.7</v>
      </c>
      <c r="L25" s="10">
        <v>1.85</v>
      </c>
      <c r="M25" s="10">
        <v>1.64</v>
      </c>
      <c r="N25" s="10">
        <v>1.595</v>
      </c>
      <c r="O25" s="10">
        <v>1.55</v>
      </c>
      <c r="P25" s="10">
        <v>2.2000000000000002</v>
      </c>
      <c r="Q25" s="10">
        <v>1.92</v>
      </c>
      <c r="R25" s="10">
        <v>1.82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2.04</v>
      </c>
      <c r="F26" s="10">
        <v>2</v>
      </c>
      <c r="G26" s="10">
        <v>1.8</v>
      </c>
      <c r="H26" s="10">
        <v>1.98</v>
      </c>
      <c r="I26" s="10">
        <v>1.61</v>
      </c>
      <c r="J26" s="10">
        <v>1.28</v>
      </c>
      <c r="K26" s="10">
        <v>1.7</v>
      </c>
      <c r="L26" s="10">
        <v>1.85</v>
      </c>
      <c r="M26" s="10">
        <v>1.64</v>
      </c>
      <c r="N26" s="10">
        <v>1.595</v>
      </c>
      <c r="O26" s="10">
        <v>1.55</v>
      </c>
      <c r="P26" s="10">
        <v>2.08</v>
      </c>
      <c r="Q26" s="10">
        <v>1.92</v>
      </c>
      <c r="R26" s="10">
        <v>1.82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2.04</v>
      </c>
      <c r="F27" s="10">
        <v>2</v>
      </c>
      <c r="G27" s="10">
        <v>1.8</v>
      </c>
      <c r="H27" s="10">
        <v>1.98</v>
      </c>
      <c r="I27" s="10">
        <v>1.61</v>
      </c>
      <c r="J27" s="10">
        <v>1.28</v>
      </c>
      <c r="K27" s="10">
        <v>1.7</v>
      </c>
      <c r="L27" s="10">
        <v>1.85</v>
      </c>
      <c r="M27" s="10">
        <v>1.64</v>
      </c>
      <c r="N27" s="10">
        <v>1.595</v>
      </c>
      <c r="O27" s="10">
        <v>1.55</v>
      </c>
      <c r="P27" s="10">
        <v>2.0299999999999998</v>
      </c>
      <c r="Q27" s="10">
        <v>1.92</v>
      </c>
      <c r="R27" s="10">
        <v>1.82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2.04</v>
      </c>
      <c r="F28" s="10">
        <v>2</v>
      </c>
      <c r="G28" s="10">
        <v>1.8</v>
      </c>
      <c r="H28" s="10">
        <v>1.98</v>
      </c>
      <c r="I28" s="10">
        <v>1.61</v>
      </c>
      <c r="J28" s="10">
        <v>1.28</v>
      </c>
      <c r="K28" s="10">
        <v>1.7</v>
      </c>
      <c r="L28" s="10">
        <v>1.85</v>
      </c>
      <c r="M28" s="10">
        <v>1.64</v>
      </c>
      <c r="N28" s="10">
        <v>1.595</v>
      </c>
      <c r="O28" s="10">
        <v>1.55</v>
      </c>
      <c r="P28" s="10">
        <v>1.94</v>
      </c>
      <c r="Q28" s="10">
        <v>1.92</v>
      </c>
      <c r="R28" s="10">
        <v>1.82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2.04</v>
      </c>
      <c r="F29" s="10">
        <v>2</v>
      </c>
      <c r="G29" s="10">
        <v>1.8</v>
      </c>
      <c r="H29" s="10">
        <v>1.98</v>
      </c>
      <c r="I29" s="10">
        <v>1.61</v>
      </c>
      <c r="J29" s="10">
        <v>1.28</v>
      </c>
      <c r="K29" s="10">
        <v>1.7</v>
      </c>
      <c r="L29" s="10">
        <v>1.85</v>
      </c>
      <c r="M29" s="10">
        <v>1.64</v>
      </c>
      <c r="N29" s="10">
        <v>1.595</v>
      </c>
      <c r="O29" s="10">
        <v>1.55</v>
      </c>
      <c r="P29" s="10">
        <v>1.865</v>
      </c>
      <c r="Q29" s="10">
        <v>1.92</v>
      </c>
      <c r="R29" s="10">
        <v>1.82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2.04</v>
      </c>
      <c r="F30" s="10">
        <v>2</v>
      </c>
      <c r="G30" s="10">
        <v>1.8</v>
      </c>
      <c r="H30" s="10">
        <v>1.98</v>
      </c>
      <c r="I30" s="10">
        <v>1.61</v>
      </c>
      <c r="J30" s="10">
        <v>1.28</v>
      </c>
      <c r="K30" s="10">
        <v>1.7</v>
      </c>
      <c r="L30" s="10">
        <v>1.85</v>
      </c>
      <c r="M30" s="10">
        <v>1.64</v>
      </c>
      <c r="N30" s="10">
        <v>1.595</v>
      </c>
      <c r="O30" s="10">
        <v>1.55</v>
      </c>
      <c r="P30" s="10">
        <v>1.865</v>
      </c>
      <c r="Q30" s="10">
        <v>1.92</v>
      </c>
      <c r="R30" s="10">
        <v>1.82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2.04</v>
      </c>
      <c r="F31" s="10">
        <v>2</v>
      </c>
      <c r="G31" s="10">
        <v>1.8</v>
      </c>
      <c r="H31" s="10">
        <v>1.98</v>
      </c>
      <c r="I31" s="10">
        <v>1.61</v>
      </c>
      <c r="J31" s="10">
        <v>1.28</v>
      </c>
      <c r="K31" s="10">
        <v>1.7</v>
      </c>
      <c r="L31" s="10">
        <v>1.85</v>
      </c>
      <c r="M31" s="10">
        <v>1.64</v>
      </c>
      <c r="N31" s="10">
        <v>1.595</v>
      </c>
      <c r="O31" s="10">
        <v>1.55</v>
      </c>
      <c r="P31" s="10">
        <v>1.865</v>
      </c>
      <c r="Q31" s="10">
        <v>1.92</v>
      </c>
      <c r="R31" s="10">
        <v>1.82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2.04</v>
      </c>
      <c r="F32" s="10">
        <v>2</v>
      </c>
      <c r="G32" s="10">
        <v>1.8</v>
      </c>
      <c r="H32" s="10">
        <v>1.98</v>
      </c>
      <c r="I32" s="10">
        <v>1.61</v>
      </c>
      <c r="J32" s="10">
        <v>1.28</v>
      </c>
      <c r="K32" s="10">
        <v>1.7</v>
      </c>
      <c r="L32" s="10">
        <v>1.85</v>
      </c>
      <c r="M32" s="10">
        <v>1.64</v>
      </c>
      <c r="N32" s="10">
        <v>1.595</v>
      </c>
      <c r="O32" s="10">
        <v>1.55</v>
      </c>
      <c r="P32" s="10">
        <v>1.86</v>
      </c>
      <c r="Q32" s="10">
        <v>1.92</v>
      </c>
      <c r="R32" s="10">
        <v>1.82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2.04</v>
      </c>
      <c r="F33" s="10">
        <v>2</v>
      </c>
      <c r="G33" s="10">
        <v>1.8</v>
      </c>
      <c r="H33" s="10">
        <v>1.98</v>
      </c>
      <c r="I33" s="10">
        <v>1.61</v>
      </c>
      <c r="J33" s="10">
        <v>1.28</v>
      </c>
      <c r="K33" s="10">
        <v>1.7</v>
      </c>
      <c r="L33" s="10">
        <v>1.85</v>
      </c>
      <c r="M33" s="10">
        <v>1.64</v>
      </c>
      <c r="N33" s="10">
        <v>1.595</v>
      </c>
      <c r="O33" s="10">
        <v>1.55</v>
      </c>
      <c r="P33" s="10">
        <v>1.82</v>
      </c>
      <c r="Q33" s="10">
        <v>1.92</v>
      </c>
      <c r="R33" s="10">
        <v>1.82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2.04</v>
      </c>
      <c r="F34" s="10">
        <v>2</v>
      </c>
      <c r="G34" s="10">
        <v>1.8</v>
      </c>
      <c r="H34" s="10">
        <v>1.98</v>
      </c>
      <c r="I34" s="10">
        <v>1.61</v>
      </c>
      <c r="J34" s="10">
        <v>1.28</v>
      </c>
      <c r="K34" s="10">
        <v>1.7</v>
      </c>
      <c r="L34" s="10">
        <v>1.85</v>
      </c>
      <c r="M34" s="10">
        <v>1.64</v>
      </c>
      <c r="N34" s="10">
        <v>1.595</v>
      </c>
      <c r="O34" s="10">
        <v>1.55</v>
      </c>
      <c r="P34" s="10">
        <v>1.75</v>
      </c>
      <c r="Q34" s="10">
        <v>1.92</v>
      </c>
      <c r="R34" s="10">
        <v>1.82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2.04</v>
      </c>
      <c r="F35" s="10">
        <v>2</v>
      </c>
      <c r="G35" s="10">
        <v>1.8</v>
      </c>
      <c r="H35" s="10">
        <v>1.98</v>
      </c>
      <c r="I35" s="10">
        <v>1.61</v>
      </c>
      <c r="J35" s="10">
        <v>1.28</v>
      </c>
      <c r="K35" s="10">
        <v>1.7</v>
      </c>
      <c r="L35" s="10">
        <v>1.85</v>
      </c>
      <c r="M35" s="10">
        <v>1.64</v>
      </c>
      <c r="N35" s="10">
        <v>1.595</v>
      </c>
      <c r="O35" s="10">
        <v>1.55</v>
      </c>
      <c r="P35" s="10">
        <v>1.74</v>
      </c>
      <c r="Q35" s="10">
        <v>1.92</v>
      </c>
      <c r="R35" s="10">
        <v>1.82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2.04</v>
      </c>
      <c r="F36" s="10">
        <v>2</v>
      </c>
      <c r="G36" s="10">
        <v>1.8</v>
      </c>
      <c r="H36" s="10">
        <v>1.98</v>
      </c>
      <c r="I36" s="10">
        <v>1.61</v>
      </c>
      <c r="J36" s="10">
        <v>1.28</v>
      </c>
      <c r="K36" s="10">
        <v>1.7</v>
      </c>
      <c r="L36" s="10">
        <v>1.85</v>
      </c>
      <c r="M36" s="10">
        <v>1.64</v>
      </c>
      <c r="N36" s="10">
        <v>1.595</v>
      </c>
      <c r="O36" s="10">
        <v>1.55</v>
      </c>
      <c r="P36" s="10">
        <v>1.74</v>
      </c>
      <c r="Q36" s="10">
        <v>1.92</v>
      </c>
      <c r="R36" s="10">
        <v>1.82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2.04</v>
      </c>
      <c r="F37" s="10">
        <v>2</v>
      </c>
      <c r="G37" s="10">
        <v>1.8</v>
      </c>
      <c r="H37" s="10">
        <v>1.98</v>
      </c>
      <c r="I37" s="10">
        <v>1.61</v>
      </c>
      <c r="J37" s="10">
        <v>1.28</v>
      </c>
      <c r="K37" s="10">
        <v>1.7</v>
      </c>
      <c r="L37" s="10">
        <v>1.85</v>
      </c>
      <c r="M37" s="10">
        <v>1.64</v>
      </c>
      <c r="N37" s="10">
        <v>1.595</v>
      </c>
      <c r="O37" s="10">
        <v>1.55</v>
      </c>
      <c r="P37" s="10">
        <v>1.74</v>
      </c>
      <c r="Q37" s="10">
        <v>1.92</v>
      </c>
      <c r="R37" s="10">
        <v>1.82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2.04</v>
      </c>
      <c r="F38" s="10">
        <v>2</v>
      </c>
      <c r="G38" s="10">
        <v>1.8</v>
      </c>
      <c r="H38" s="10">
        <v>1.98</v>
      </c>
      <c r="I38" s="10">
        <v>1.61</v>
      </c>
      <c r="J38" s="10">
        <v>1.28</v>
      </c>
      <c r="K38" s="10">
        <v>1.7</v>
      </c>
      <c r="L38" s="10">
        <v>1.85</v>
      </c>
      <c r="M38" s="10">
        <v>1.64</v>
      </c>
      <c r="N38" s="10">
        <v>1.595</v>
      </c>
      <c r="O38" s="10">
        <v>1.55</v>
      </c>
      <c r="P38" s="10">
        <v>1.65</v>
      </c>
      <c r="Q38" s="10">
        <v>1.92</v>
      </c>
      <c r="R38" s="10">
        <v>1.82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2.04</v>
      </c>
      <c r="F39" s="10">
        <v>2</v>
      </c>
      <c r="G39" s="10">
        <v>1.8</v>
      </c>
      <c r="H39" s="10">
        <v>1.98</v>
      </c>
      <c r="I39" s="10">
        <v>1.61</v>
      </c>
      <c r="J39" s="10">
        <v>1.28</v>
      </c>
      <c r="K39" s="10">
        <v>1.7</v>
      </c>
      <c r="L39" s="10"/>
      <c r="M39" s="10">
        <v>1.64</v>
      </c>
      <c r="N39" s="10">
        <v>1.595</v>
      </c>
      <c r="O39" s="10">
        <v>1.55</v>
      </c>
      <c r="P39" s="10">
        <v>1.595</v>
      </c>
      <c r="Q39" s="10">
        <v>1.92</v>
      </c>
      <c r="R39" s="10">
        <v>1.82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2.04</v>
      </c>
      <c r="F40" s="10">
        <v>2</v>
      </c>
      <c r="G40" s="10">
        <v>1.8</v>
      </c>
      <c r="H40" s="10">
        <v>1.98</v>
      </c>
      <c r="I40" s="10">
        <v>1.61</v>
      </c>
      <c r="J40" s="10">
        <v>1.28</v>
      </c>
      <c r="K40" s="10">
        <v>1.7</v>
      </c>
      <c r="L40" s="10"/>
      <c r="M40" s="10">
        <v>1.64</v>
      </c>
      <c r="N40" s="10">
        <v>1.595</v>
      </c>
      <c r="O40" s="10">
        <v>1.55</v>
      </c>
      <c r="P40" s="10">
        <v>1.65</v>
      </c>
      <c r="Q40" s="10">
        <v>1.92</v>
      </c>
      <c r="R40" s="10">
        <v>1.82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2.04</v>
      </c>
      <c r="F41" s="10">
        <v>2</v>
      </c>
      <c r="G41" s="10">
        <v>1.8</v>
      </c>
      <c r="H41" s="10">
        <v>1.98</v>
      </c>
      <c r="I41" s="10">
        <v>1.61</v>
      </c>
      <c r="J41" s="10">
        <v>1.28</v>
      </c>
      <c r="K41" s="10">
        <v>1.7</v>
      </c>
      <c r="L41" s="10"/>
      <c r="M41" s="10">
        <v>1.64</v>
      </c>
      <c r="N41" s="10">
        <v>1.595</v>
      </c>
      <c r="O41" s="10">
        <v>1.55</v>
      </c>
      <c r="P41" s="10">
        <v>1.89</v>
      </c>
      <c r="Q41" s="10">
        <v>1.92</v>
      </c>
      <c r="R41" s="10">
        <v>1.82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2.04</v>
      </c>
      <c r="F42" s="10">
        <v>2</v>
      </c>
      <c r="G42" s="10">
        <v>1.8</v>
      </c>
      <c r="H42" s="10">
        <v>1.98</v>
      </c>
      <c r="I42" s="10">
        <v>1.61</v>
      </c>
      <c r="J42" s="10">
        <v>1.28</v>
      </c>
      <c r="K42" s="10">
        <v>1.7</v>
      </c>
      <c r="L42" s="10"/>
      <c r="M42" s="10">
        <v>1.64</v>
      </c>
      <c r="N42" s="10">
        <v>1.595</v>
      </c>
      <c r="O42" s="10">
        <v>1.55</v>
      </c>
      <c r="P42" s="10">
        <v>1.89</v>
      </c>
      <c r="Q42" s="10">
        <v>1.92</v>
      </c>
      <c r="R42" s="10">
        <v>1.82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2.04</v>
      </c>
      <c r="F43" s="10">
        <v>2</v>
      </c>
      <c r="G43" s="10">
        <v>1.8</v>
      </c>
      <c r="H43" s="10">
        <v>1.98</v>
      </c>
      <c r="I43" s="10">
        <v>1.61</v>
      </c>
      <c r="J43" s="10">
        <v>1.28</v>
      </c>
      <c r="K43" s="10">
        <v>1.7</v>
      </c>
      <c r="L43" s="10"/>
      <c r="M43" s="10">
        <v>1.64</v>
      </c>
      <c r="N43" s="10">
        <v>1.595</v>
      </c>
      <c r="O43" s="10">
        <v>1.55</v>
      </c>
      <c r="P43" s="10">
        <v>1.89</v>
      </c>
      <c r="Q43" s="10">
        <v>1.92</v>
      </c>
      <c r="R43" s="10">
        <v>1.82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2.04</v>
      </c>
      <c r="F44" s="10">
        <v>2</v>
      </c>
      <c r="G44" s="10">
        <v>1.8</v>
      </c>
      <c r="H44" s="10">
        <v>1.98</v>
      </c>
      <c r="I44" s="10">
        <v>1.61</v>
      </c>
      <c r="J44" s="10">
        <v>1.28</v>
      </c>
      <c r="K44" s="10">
        <v>1.7</v>
      </c>
      <c r="L44" s="10"/>
      <c r="M44" s="10">
        <v>1.64</v>
      </c>
      <c r="N44" s="10">
        <v>1.595</v>
      </c>
      <c r="O44" s="10">
        <v>1.55</v>
      </c>
      <c r="P44" s="10">
        <v>1.89</v>
      </c>
      <c r="Q44" s="10">
        <v>1.92</v>
      </c>
      <c r="R44" s="10">
        <v>1.82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2.04</v>
      </c>
      <c r="F45" s="10">
        <v>2</v>
      </c>
      <c r="G45" s="10">
        <v>1.8</v>
      </c>
      <c r="H45" s="10">
        <v>1.98</v>
      </c>
      <c r="I45" s="10">
        <v>1.61</v>
      </c>
      <c r="J45" s="10">
        <v>1.28</v>
      </c>
      <c r="K45" s="10">
        <v>1.7</v>
      </c>
      <c r="L45" s="10"/>
      <c r="M45" s="10">
        <v>1.64</v>
      </c>
      <c r="N45" s="10">
        <v>1.595</v>
      </c>
      <c r="O45" s="10">
        <v>1.55</v>
      </c>
      <c r="P45" s="10">
        <v>1.89</v>
      </c>
      <c r="Q45" s="10">
        <v>1.92</v>
      </c>
      <c r="R45" s="10">
        <v>1.82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2.04</v>
      </c>
      <c r="F46" s="10">
        <v>2</v>
      </c>
      <c r="G46" s="10">
        <v>1.8</v>
      </c>
      <c r="H46" s="10">
        <v>1.98</v>
      </c>
      <c r="I46" s="10">
        <v>1.61</v>
      </c>
      <c r="J46" s="10">
        <v>1.28</v>
      </c>
      <c r="K46" s="10">
        <v>1.7</v>
      </c>
      <c r="L46" s="10"/>
      <c r="M46" s="10">
        <v>1.64</v>
      </c>
      <c r="N46" s="10">
        <v>1.595</v>
      </c>
      <c r="O46" s="10">
        <v>1.55</v>
      </c>
      <c r="P46" s="10">
        <v>1.89</v>
      </c>
      <c r="Q46" s="10">
        <v>1.92</v>
      </c>
      <c r="R46" s="10">
        <v>1.82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2.04</v>
      </c>
      <c r="F47" s="10">
        <v>2</v>
      </c>
      <c r="G47" s="10">
        <v>1.8</v>
      </c>
      <c r="H47" s="10">
        <v>1.98</v>
      </c>
      <c r="I47" s="10">
        <v>1.61</v>
      </c>
      <c r="J47" s="10">
        <v>1.28</v>
      </c>
      <c r="K47" s="10">
        <v>1.7</v>
      </c>
      <c r="L47" s="10"/>
      <c r="M47" s="10">
        <v>1.64</v>
      </c>
      <c r="N47" s="10">
        <v>1.595</v>
      </c>
      <c r="O47" s="10">
        <v>1.55</v>
      </c>
      <c r="P47" s="10">
        <v>1.89</v>
      </c>
      <c r="Q47" s="10">
        <v>1.92</v>
      </c>
      <c r="R47" s="10">
        <v>1.82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2.04</v>
      </c>
      <c r="F48" s="10">
        <v>2</v>
      </c>
      <c r="G48" s="10">
        <v>1.8</v>
      </c>
      <c r="H48" s="10">
        <v>1.98</v>
      </c>
      <c r="I48" s="10">
        <v>1.61</v>
      </c>
      <c r="J48" s="10">
        <v>1.28</v>
      </c>
      <c r="K48" s="10">
        <v>1.7</v>
      </c>
      <c r="L48" s="10"/>
      <c r="M48" s="10">
        <v>1.64</v>
      </c>
      <c r="N48" s="10">
        <v>1.595</v>
      </c>
      <c r="O48" s="10">
        <v>1.55</v>
      </c>
      <c r="P48" s="10">
        <v>1.89</v>
      </c>
      <c r="Q48" s="10">
        <v>1.92</v>
      </c>
      <c r="R48" s="10">
        <v>1.82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2.04</v>
      </c>
      <c r="F49" s="10">
        <v>2</v>
      </c>
      <c r="G49" s="10">
        <v>1.8</v>
      </c>
      <c r="H49" s="10">
        <v>1.98</v>
      </c>
      <c r="I49" s="10">
        <v>1.61</v>
      </c>
      <c r="J49" s="10">
        <v>1.28</v>
      </c>
      <c r="K49" s="10">
        <v>1.7</v>
      </c>
      <c r="L49" s="10"/>
      <c r="M49" s="10">
        <v>1.64</v>
      </c>
      <c r="N49" s="10">
        <v>1.595</v>
      </c>
      <c r="O49" s="10">
        <v>1.55</v>
      </c>
      <c r="P49" s="10">
        <v>1.89</v>
      </c>
      <c r="Q49" s="10">
        <v>1.92</v>
      </c>
      <c r="R49" s="10">
        <v>1.82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2.04</v>
      </c>
      <c r="F50" s="10">
        <v>2</v>
      </c>
      <c r="G50" s="10">
        <v>1.8</v>
      </c>
      <c r="H50" s="10">
        <v>1.98</v>
      </c>
      <c r="I50" s="10">
        <v>1.61</v>
      </c>
      <c r="J50" s="10">
        <v>1.28</v>
      </c>
      <c r="K50" s="10">
        <v>1.7</v>
      </c>
      <c r="L50" s="10"/>
      <c r="M50" s="10">
        <v>1.64</v>
      </c>
      <c r="N50" s="10">
        <v>1.595</v>
      </c>
      <c r="O50" s="10">
        <v>1.55</v>
      </c>
      <c r="P50" s="10">
        <v>1.89</v>
      </c>
      <c r="Q50" s="10">
        <v>1.92</v>
      </c>
      <c r="R50" s="10">
        <v>1.82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2.04</v>
      </c>
      <c r="F51" s="10">
        <v>2</v>
      </c>
      <c r="G51" s="10">
        <v>1.8</v>
      </c>
      <c r="H51" s="10">
        <v>1.98</v>
      </c>
      <c r="I51" s="10">
        <v>1.61</v>
      </c>
      <c r="J51" s="10">
        <v>1.28</v>
      </c>
      <c r="K51" s="10">
        <v>1.7</v>
      </c>
      <c r="L51" s="10"/>
      <c r="M51" s="10">
        <v>1.64</v>
      </c>
      <c r="N51" s="10">
        <v>1.595</v>
      </c>
      <c r="O51" s="10">
        <v>1.55</v>
      </c>
      <c r="P51" s="10">
        <v>1.89</v>
      </c>
      <c r="Q51" s="10">
        <v>1.92</v>
      </c>
      <c r="R51" s="10">
        <v>1.82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2.04</v>
      </c>
      <c r="F52" s="10">
        <v>2</v>
      </c>
      <c r="G52" s="10">
        <v>1.8</v>
      </c>
      <c r="H52" s="10">
        <v>1.98</v>
      </c>
      <c r="I52" s="10">
        <v>1.61</v>
      </c>
      <c r="J52" s="10">
        <v>1.28</v>
      </c>
      <c r="K52" s="10">
        <v>1.7</v>
      </c>
      <c r="L52" s="10"/>
      <c r="M52" s="10">
        <v>1.64</v>
      </c>
      <c r="N52" s="10">
        <v>1.595</v>
      </c>
      <c r="O52" s="10">
        <v>1.55</v>
      </c>
      <c r="P52" s="10">
        <v>1.89</v>
      </c>
      <c r="Q52" s="10">
        <v>1.92</v>
      </c>
      <c r="R52" s="10">
        <v>1.82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2.04</v>
      </c>
      <c r="F53" s="10">
        <v>2</v>
      </c>
      <c r="G53" s="10">
        <v>1.8</v>
      </c>
      <c r="H53" s="10">
        <v>1.98</v>
      </c>
      <c r="I53" s="10">
        <v>1.61</v>
      </c>
      <c r="J53" s="10">
        <v>1.28</v>
      </c>
      <c r="K53" s="10">
        <v>1.7</v>
      </c>
      <c r="L53" s="10"/>
      <c r="M53" s="10">
        <v>1.64</v>
      </c>
      <c r="N53" s="10">
        <v>1.595</v>
      </c>
      <c r="O53" s="10">
        <v>1.55</v>
      </c>
      <c r="P53" s="10">
        <v>1.89</v>
      </c>
      <c r="Q53" s="10">
        <v>1.92</v>
      </c>
      <c r="R53" s="10">
        <v>1.82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2.04</v>
      </c>
      <c r="F54" s="10">
        <v>2</v>
      </c>
      <c r="G54" s="10">
        <v>1.8</v>
      </c>
      <c r="H54" s="10">
        <v>1.98</v>
      </c>
      <c r="I54" s="10">
        <v>1.61</v>
      </c>
      <c r="J54" s="10">
        <v>1.28</v>
      </c>
      <c r="K54" s="10">
        <v>1.7</v>
      </c>
      <c r="L54" s="10"/>
      <c r="M54" s="10">
        <v>1.64</v>
      </c>
      <c r="N54" s="10">
        <v>1.595</v>
      </c>
      <c r="O54" s="10">
        <v>1.55</v>
      </c>
      <c r="P54" s="10">
        <v>1.89</v>
      </c>
      <c r="Q54" s="10">
        <v>1.92</v>
      </c>
      <c r="R54" s="10">
        <v>1.82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2.04</v>
      </c>
      <c r="F55" s="10">
        <v>2</v>
      </c>
      <c r="G55" s="10">
        <v>1.8</v>
      </c>
      <c r="H55" s="10">
        <v>1.98</v>
      </c>
      <c r="I55" s="10">
        <v>1.61</v>
      </c>
      <c r="J55" s="10">
        <v>1.28</v>
      </c>
      <c r="K55" s="10">
        <v>1.7</v>
      </c>
      <c r="L55" s="10"/>
      <c r="M55" s="10">
        <v>1.64</v>
      </c>
      <c r="N55" s="10">
        <v>1.595</v>
      </c>
      <c r="O55" s="10">
        <v>1.55</v>
      </c>
      <c r="P55" s="10">
        <v>1.89</v>
      </c>
      <c r="Q55" s="10">
        <v>1.92</v>
      </c>
      <c r="R55" s="10">
        <v>1.82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2.04</v>
      </c>
      <c r="F56" s="10">
        <v>2</v>
      </c>
      <c r="G56" s="10">
        <v>1.8</v>
      </c>
      <c r="H56" s="10">
        <v>1.98</v>
      </c>
      <c r="I56" s="10">
        <v>1.61</v>
      </c>
      <c r="J56" s="10">
        <v>1.28</v>
      </c>
      <c r="K56" s="10">
        <v>1.7</v>
      </c>
      <c r="L56" s="10"/>
      <c r="M56" s="10">
        <v>1.64</v>
      </c>
      <c r="N56" s="10">
        <v>1.595</v>
      </c>
      <c r="O56" s="10">
        <v>1.55</v>
      </c>
      <c r="P56" s="10">
        <v>1.89</v>
      </c>
      <c r="Q56" s="10">
        <v>1.92</v>
      </c>
      <c r="R56" s="10">
        <v>1.82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2.04</v>
      </c>
      <c r="F57" s="10">
        <v>2</v>
      </c>
      <c r="G57" s="10">
        <v>1.8</v>
      </c>
      <c r="H57" s="10">
        <v>1.98</v>
      </c>
      <c r="I57" s="10">
        <v>1.61</v>
      </c>
      <c r="J57" s="10">
        <v>1.28</v>
      </c>
      <c r="K57" s="10">
        <v>1.7</v>
      </c>
      <c r="L57" s="10"/>
      <c r="M57" s="10">
        <v>1.64</v>
      </c>
      <c r="N57" s="10">
        <v>1.595</v>
      </c>
      <c r="O57" s="10">
        <v>1.55</v>
      </c>
      <c r="P57" s="10">
        <v>1.89</v>
      </c>
      <c r="Q57" s="10">
        <v>1.92</v>
      </c>
      <c r="R57" s="10">
        <v>1.82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2.04</v>
      </c>
      <c r="F58" s="10">
        <v>2</v>
      </c>
      <c r="G58" s="10">
        <v>1.8</v>
      </c>
      <c r="H58" s="10">
        <v>1.98</v>
      </c>
      <c r="I58" s="10">
        <v>1.61</v>
      </c>
      <c r="J58" s="10">
        <v>1.28</v>
      </c>
      <c r="K58" s="10">
        <v>1.7</v>
      </c>
      <c r="L58" s="10"/>
      <c r="M58" s="10">
        <v>1.64</v>
      </c>
      <c r="N58" s="10">
        <v>1.595</v>
      </c>
      <c r="O58" s="10">
        <v>1.55</v>
      </c>
      <c r="P58" s="10">
        <v>1.89</v>
      </c>
      <c r="Q58" s="10">
        <v>1.92</v>
      </c>
      <c r="R58" s="10">
        <v>1.82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2.04</v>
      </c>
      <c r="F59" s="10">
        <v>2</v>
      </c>
      <c r="G59" s="10">
        <v>1.8</v>
      </c>
      <c r="H59" s="10">
        <v>1.98</v>
      </c>
      <c r="I59" s="10">
        <v>1.61</v>
      </c>
      <c r="J59" s="10">
        <v>1.28</v>
      </c>
      <c r="K59" s="10">
        <v>1.7</v>
      </c>
      <c r="L59" s="10"/>
      <c r="M59" s="10">
        <v>1.64</v>
      </c>
      <c r="N59" s="10">
        <v>1.595</v>
      </c>
      <c r="O59" s="10">
        <v>1.55</v>
      </c>
      <c r="P59" s="10">
        <v>1.89</v>
      </c>
      <c r="Q59" s="10">
        <v>1.92</v>
      </c>
      <c r="R59" s="10">
        <v>1.82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2.04</v>
      </c>
      <c r="F60" s="10">
        <v>2</v>
      </c>
      <c r="G60" s="10">
        <v>1.8</v>
      </c>
      <c r="H60" s="10">
        <v>1.98</v>
      </c>
      <c r="I60" s="10">
        <v>1.61</v>
      </c>
      <c r="J60" s="10">
        <v>1.28</v>
      </c>
      <c r="K60" s="10">
        <v>1.7</v>
      </c>
      <c r="L60" s="10"/>
      <c r="M60" s="10">
        <v>1.64</v>
      </c>
      <c r="N60" s="10">
        <v>1.595</v>
      </c>
      <c r="O60" s="10">
        <v>1.55</v>
      </c>
      <c r="P60" s="10">
        <v>1.89</v>
      </c>
      <c r="Q60" s="10">
        <v>1.92</v>
      </c>
      <c r="R60" s="10">
        <v>1.82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2.04</v>
      </c>
      <c r="F61" s="10">
        <v>2</v>
      </c>
      <c r="G61" s="10">
        <v>1.8</v>
      </c>
      <c r="H61" s="10">
        <v>1.98</v>
      </c>
      <c r="I61" s="10">
        <v>1.61</v>
      </c>
      <c r="J61" s="10">
        <v>1.28</v>
      </c>
      <c r="K61" s="10">
        <v>1.7</v>
      </c>
      <c r="L61" s="10"/>
      <c r="M61" s="10">
        <v>1.64</v>
      </c>
      <c r="N61" s="10">
        <v>1.595</v>
      </c>
      <c r="O61" s="10">
        <v>1.55</v>
      </c>
      <c r="P61" s="10">
        <v>1.89</v>
      </c>
      <c r="Q61" s="10">
        <v>1.92</v>
      </c>
      <c r="R61" s="10">
        <v>1.82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2.04</v>
      </c>
      <c r="F62" s="10">
        <v>2</v>
      </c>
      <c r="G62" s="10">
        <v>1.8</v>
      </c>
      <c r="H62" s="10">
        <v>1.98</v>
      </c>
      <c r="I62" s="10">
        <v>1.61</v>
      </c>
      <c r="J62" s="10">
        <v>1.28</v>
      </c>
      <c r="K62" s="10">
        <v>1.7</v>
      </c>
      <c r="L62" s="10"/>
      <c r="M62" s="10">
        <v>1.64</v>
      </c>
      <c r="N62" s="10">
        <v>1.595</v>
      </c>
      <c r="O62" s="10">
        <v>1.55</v>
      </c>
      <c r="P62" s="10">
        <v>1.89</v>
      </c>
      <c r="Q62" s="10">
        <v>1.92</v>
      </c>
      <c r="R62" s="10">
        <v>1.82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2.04</v>
      </c>
      <c r="F63" s="10">
        <v>2</v>
      </c>
      <c r="G63" s="10">
        <v>1.8</v>
      </c>
      <c r="H63" s="10">
        <v>1.98</v>
      </c>
      <c r="I63" s="10">
        <v>1.61</v>
      </c>
      <c r="J63" s="10">
        <v>1.28</v>
      </c>
      <c r="K63" s="10">
        <v>1.7</v>
      </c>
      <c r="L63" s="10"/>
      <c r="M63" s="10">
        <v>1.64</v>
      </c>
      <c r="N63" s="10">
        <v>1.595</v>
      </c>
      <c r="O63" s="10">
        <v>1.55</v>
      </c>
      <c r="P63" s="10">
        <v>1.89</v>
      </c>
      <c r="Q63" s="10">
        <v>1.92</v>
      </c>
      <c r="R63" s="10">
        <v>1.82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2.04</v>
      </c>
      <c r="F64" s="10">
        <v>2</v>
      </c>
      <c r="G64" s="10">
        <v>1.8</v>
      </c>
      <c r="H64" s="10">
        <v>1.98</v>
      </c>
      <c r="I64" s="10">
        <v>1.61</v>
      </c>
      <c r="J64" s="10">
        <v>1.28</v>
      </c>
      <c r="K64" s="10">
        <v>1.7</v>
      </c>
      <c r="L64" s="10"/>
      <c r="M64" s="10">
        <v>1.64</v>
      </c>
      <c r="N64" s="10">
        <v>1.595</v>
      </c>
      <c r="O64" s="10">
        <v>1.55</v>
      </c>
      <c r="P64" s="10">
        <v>1.89</v>
      </c>
      <c r="Q64" s="10">
        <v>1.92</v>
      </c>
      <c r="R64" s="10">
        <v>1.82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2.04</v>
      </c>
      <c r="F65" s="10">
        <v>2</v>
      </c>
      <c r="G65" s="10">
        <v>1.8</v>
      </c>
      <c r="H65" s="10">
        <v>1.98</v>
      </c>
      <c r="I65" s="10">
        <v>1.61</v>
      </c>
      <c r="J65" s="10">
        <v>1.28</v>
      </c>
      <c r="K65" s="10">
        <v>1.7</v>
      </c>
      <c r="L65" s="10"/>
      <c r="M65" s="10">
        <v>1.64</v>
      </c>
      <c r="N65" s="10">
        <v>1.595</v>
      </c>
      <c r="O65" s="10">
        <v>1.55</v>
      </c>
      <c r="P65" s="10">
        <v>1.89</v>
      </c>
      <c r="Q65" s="10">
        <v>1.92</v>
      </c>
      <c r="R65" s="10">
        <v>1.82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2.04</v>
      </c>
      <c r="F66" s="10">
        <v>2</v>
      </c>
      <c r="G66" s="10">
        <v>1.8</v>
      </c>
      <c r="H66" s="10">
        <v>1.98</v>
      </c>
      <c r="I66" s="10">
        <v>1.61</v>
      </c>
      <c r="J66" s="10">
        <v>1.28</v>
      </c>
      <c r="K66" s="10">
        <v>1.7</v>
      </c>
      <c r="L66" s="10"/>
      <c r="M66" s="10">
        <v>1.64</v>
      </c>
      <c r="N66" s="10">
        <v>1.595</v>
      </c>
      <c r="O66" s="10">
        <v>1.55</v>
      </c>
      <c r="P66" s="10">
        <v>1.89</v>
      </c>
      <c r="Q66" s="10">
        <v>1.92</v>
      </c>
      <c r="R66" s="10">
        <v>1.82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2.04</v>
      </c>
      <c r="F67" s="10">
        <v>2</v>
      </c>
      <c r="G67" s="10">
        <v>1.8</v>
      </c>
      <c r="H67" s="10">
        <v>1.98</v>
      </c>
      <c r="I67" s="10">
        <v>1.61</v>
      </c>
      <c r="J67" s="10">
        <v>1.28</v>
      </c>
      <c r="K67" s="10">
        <v>1.7</v>
      </c>
      <c r="L67" s="10"/>
      <c r="M67" s="10">
        <v>1.64</v>
      </c>
      <c r="N67" s="10">
        <v>1.595</v>
      </c>
      <c r="O67" s="10">
        <v>1.55</v>
      </c>
      <c r="P67" s="10">
        <v>1.89</v>
      </c>
      <c r="Q67" s="10">
        <v>1.92</v>
      </c>
      <c r="R67" s="10">
        <v>1.82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2.04</v>
      </c>
      <c r="F68" s="10">
        <v>2</v>
      </c>
      <c r="G68" s="10">
        <v>1.8</v>
      </c>
      <c r="H68" s="10">
        <v>1.98</v>
      </c>
      <c r="I68" s="10">
        <v>1.61</v>
      </c>
      <c r="J68" s="10">
        <v>1.28</v>
      </c>
      <c r="K68" s="10">
        <v>1.7</v>
      </c>
      <c r="L68" s="10"/>
      <c r="M68" s="10">
        <v>1.64</v>
      </c>
      <c r="N68" s="10">
        <v>1.595</v>
      </c>
      <c r="O68" s="10">
        <v>1.55</v>
      </c>
      <c r="P68" s="10">
        <v>1.89</v>
      </c>
      <c r="Q68" s="10">
        <v>1.92</v>
      </c>
      <c r="R68" s="10">
        <v>1.82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37167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37167</v>
      </c>
      <c r="D11" s="15">
        <f>EffDt</f>
        <v>37167</v>
      </c>
      <c r="E11" s="15">
        <f t="shared" ref="E11:Q11" si="0">EffDt</f>
        <v>37167</v>
      </c>
      <c r="F11" s="15">
        <f t="shared" si="0"/>
        <v>37167</v>
      </c>
      <c r="G11" s="15">
        <f t="shared" si="0"/>
        <v>37167</v>
      </c>
      <c r="H11" s="15">
        <f t="shared" si="0"/>
        <v>37167</v>
      </c>
      <c r="I11" s="15">
        <f t="shared" si="0"/>
        <v>37167</v>
      </c>
      <c r="J11" s="15">
        <f t="shared" si="0"/>
        <v>37167</v>
      </c>
      <c r="K11" s="23">
        <f t="shared" si="0"/>
        <v>37167</v>
      </c>
      <c r="L11" s="15">
        <f t="shared" si="0"/>
        <v>37167</v>
      </c>
      <c r="M11" s="15">
        <f t="shared" si="0"/>
        <v>37167</v>
      </c>
      <c r="N11" s="15">
        <f t="shared" si="0"/>
        <v>37167</v>
      </c>
      <c r="O11" s="15">
        <f t="shared" si="0"/>
        <v>37167</v>
      </c>
      <c r="P11" s="15">
        <f t="shared" si="0"/>
        <v>37167</v>
      </c>
      <c r="Q11" s="15">
        <f t="shared" si="0"/>
        <v>37167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148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2.3199999999999998</v>
      </c>
      <c r="D18" s="12">
        <v>5.0000000000000001E-3</v>
      </c>
      <c r="E18" s="12">
        <v>9.5000000000000001E-2</v>
      </c>
      <c r="F18" s="12">
        <v>-0.16500000000000001</v>
      </c>
      <c r="G18" s="12">
        <v>-0.04</v>
      </c>
      <c r="H18" s="12">
        <v>-0.41</v>
      </c>
      <c r="I18" s="12">
        <v>-0.14000000000000001</v>
      </c>
      <c r="J18" s="12">
        <v>-0.315</v>
      </c>
      <c r="K18" s="22">
        <v>-0.15</v>
      </c>
      <c r="L18" s="12">
        <v>-0.21</v>
      </c>
      <c r="M18" s="12">
        <v>-0.46500000000000002</v>
      </c>
      <c r="N18" s="12">
        <v>-0.48</v>
      </c>
      <c r="O18" s="12">
        <v>-0.14000000000000001</v>
      </c>
      <c r="P18" s="12">
        <v>-1.4999999999999999E-2</v>
      </c>
      <c r="Q18" s="12">
        <v>-0.185</v>
      </c>
    </row>
    <row r="19" spans="1:17" x14ac:dyDescent="0.2">
      <c r="A19" s="12">
        <v>4</v>
      </c>
      <c r="B19" s="13">
        <f t="shared" si="2"/>
        <v>37226</v>
      </c>
      <c r="C19" s="12">
        <v>2.6880000000000002</v>
      </c>
      <c r="D19" s="12">
        <v>5.0000000000000001E-3</v>
      </c>
      <c r="E19" s="12">
        <v>0.23499999999999999</v>
      </c>
      <c r="F19" s="12">
        <v>0.01</v>
      </c>
      <c r="G19" s="12">
        <v>0.02</v>
      </c>
      <c r="H19" s="12">
        <v>-0.32</v>
      </c>
      <c r="I19" s="12">
        <v>-0.14000000000000001</v>
      </c>
      <c r="J19" s="12">
        <v>-0.24</v>
      </c>
      <c r="K19" s="22">
        <v>-0.14499999999999999</v>
      </c>
      <c r="L19" s="12">
        <v>0.22</v>
      </c>
      <c r="M19" s="12">
        <v>-0.46500000000000002</v>
      </c>
      <c r="N19" s="12">
        <v>-0.39</v>
      </c>
      <c r="O19" s="12">
        <v>-0.14249999999999999</v>
      </c>
      <c r="P19" s="12">
        <v>3.5000000000000003E-2</v>
      </c>
      <c r="Q19" s="12">
        <v>-0.17499999999999999</v>
      </c>
    </row>
    <row r="20" spans="1:17" x14ac:dyDescent="0.2">
      <c r="A20" s="12">
        <v>4</v>
      </c>
      <c r="B20" s="13">
        <f t="shared" si="2"/>
        <v>37257</v>
      </c>
      <c r="C20" s="12">
        <v>2.8929999999999998</v>
      </c>
      <c r="D20" s="12">
        <v>5.0000000000000001E-3</v>
      </c>
      <c r="E20" s="12">
        <v>0.25</v>
      </c>
      <c r="F20" s="12">
        <v>1.4999999999999999E-2</v>
      </c>
      <c r="G20" s="12">
        <v>0.02</v>
      </c>
      <c r="H20" s="12">
        <v>-0.32</v>
      </c>
      <c r="I20" s="12">
        <v>-0.13500000000000001</v>
      </c>
      <c r="J20" s="12">
        <v>-0.23499999999999999</v>
      </c>
      <c r="K20" s="22">
        <v>-0.13500000000000001</v>
      </c>
      <c r="L20" s="12">
        <v>0.245</v>
      </c>
      <c r="M20" s="12">
        <v>-0.44500000000000001</v>
      </c>
      <c r="N20" s="12">
        <v>-0.39</v>
      </c>
      <c r="O20" s="12">
        <v>-0.14499999999999999</v>
      </c>
      <c r="P20" s="12">
        <v>0.05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2.8879999999999999</v>
      </c>
      <c r="D21" s="12">
        <v>5.0000000000000001E-3</v>
      </c>
      <c r="E21" s="12">
        <v>0.21</v>
      </c>
      <c r="F21" s="12">
        <v>-4.4999999999999998E-2</v>
      </c>
      <c r="G21" s="12">
        <v>-1.4999999999999999E-2</v>
      </c>
      <c r="H21" s="12">
        <v>-0.33</v>
      </c>
      <c r="I21" s="12">
        <v>-0.12</v>
      </c>
      <c r="J21" s="12">
        <v>-0.23</v>
      </c>
      <c r="K21" s="22">
        <v>-0.125</v>
      </c>
      <c r="L21" s="12">
        <v>-0.03</v>
      </c>
      <c r="M21" s="12">
        <v>-0.44500000000000001</v>
      </c>
      <c r="N21" s="12">
        <v>-0.4</v>
      </c>
      <c r="O21" s="12">
        <v>-0.13750000000000001</v>
      </c>
      <c r="P21" s="12">
        <v>9.9999990000000007E-3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2.839</v>
      </c>
      <c r="D22" s="12">
        <v>5.0000000000000001E-3</v>
      </c>
      <c r="E22" s="12">
        <v>7.0000000000000007E-2</v>
      </c>
      <c r="F22" s="12">
        <v>-0.11</v>
      </c>
      <c r="G22" s="12">
        <v>-0.05</v>
      </c>
      <c r="H22" s="12">
        <v>-0.39500000000000002</v>
      </c>
      <c r="I22" s="12">
        <v>-0.11</v>
      </c>
      <c r="J22" s="12">
        <v>-0.28000000000000003</v>
      </c>
      <c r="K22" s="22">
        <v>-0.12</v>
      </c>
      <c r="L22" s="12">
        <v>-0.35</v>
      </c>
      <c r="M22" s="12">
        <v>-0.44500000000000001</v>
      </c>
      <c r="N22" s="12">
        <v>-0.46500000000000002</v>
      </c>
      <c r="O22" s="12">
        <v>-0.13500000000000001</v>
      </c>
      <c r="P22" s="12">
        <v>-0.13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2.75</v>
      </c>
      <c r="D23" s="12">
        <v>2.5000000000000001E-3</v>
      </c>
      <c r="E23" s="12">
        <v>0.04</v>
      </c>
      <c r="F23" s="12">
        <v>-0.155</v>
      </c>
      <c r="G23" s="12">
        <v>-0.04</v>
      </c>
      <c r="H23" s="12">
        <v>-0.56000000000000005</v>
      </c>
      <c r="I23" s="12">
        <v>-0.115</v>
      </c>
      <c r="J23" s="12">
        <v>-0.38500000000000001</v>
      </c>
      <c r="K23" s="22">
        <v>-0.115</v>
      </c>
      <c r="L23" s="12">
        <v>-0.315</v>
      </c>
      <c r="M23" s="12">
        <v>-0.46300000000000002</v>
      </c>
      <c r="N23" s="12">
        <v>-0.68500000000000005</v>
      </c>
      <c r="O23" s="12">
        <v>-0.14000000000000001</v>
      </c>
      <c r="P23" s="12">
        <v>-0.21</v>
      </c>
      <c r="Q23" s="12">
        <v>-0.14499999999999999</v>
      </c>
    </row>
    <row r="24" spans="1:17" x14ac:dyDescent="0.2">
      <c r="A24" s="12">
        <v>5</v>
      </c>
      <c r="B24" s="13">
        <f t="shared" si="2"/>
        <v>37377</v>
      </c>
      <c r="C24" s="12">
        <v>2.7749999999999999</v>
      </c>
      <c r="D24" s="12">
        <v>2.5000000000000001E-3</v>
      </c>
      <c r="E24" s="12">
        <v>0.125</v>
      </c>
      <c r="F24" s="12">
        <v>-0.155</v>
      </c>
      <c r="G24" s="12">
        <v>0.02</v>
      </c>
      <c r="H24" s="12">
        <v>-0.56000000000000005</v>
      </c>
      <c r="I24" s="12">
        <v>-0.115</v>
      </c>
      <c r="J24" s="12">
        <v>-0.38500000000000001</v>
      </c>
      <c r="K24" s="22">
        <v>-0.105</v>
      </c>
      <c r="L24" s="12">
        <v>-0.315</v>
      </c>
      <c r="M24" s="12">
        <v>-0.46300000000000002</v>
      </c>
      <c r="N24" s="12">
        <v>-0.68500000000000005</v>
      </c>
      <c r="O24" s="12">
        <v>-0.14000000000000001</v>
      </c>
      <c r="P24" s="12">
        <v>-0.125</v>
      </c>
      <c r="Q24" s="12">
        <v>-0.14000000000000001</v>
      </c>
    </row>
    <row r="25" spans="1:17" x14ac:dyDescent="0.2">
      <c r="A25" s="12">
        <v>5</v>
      </c>
      <c r="B25" s="13">
        <f t="shared" si="2"/>
        <v>37408</v>
      </c>
      <c r="C25" s="12">
        <v>2.82</v>
      </c>
      <c r="D25" s="12">
        <v>2.5000000000000001E-3</v>
      </c>
      <c r="E25" s="12">
        <v>0.125</v>
      </c>
      <c r="F25" s="12">
        <v>-0.155</v>
      </c>
      <c r="G25" s="12">
        <v>7.0000000000000007E-2</v>
      </c>
      <c r="H25" s="12">
        <v>-0.56000000000000005</v>
      </c>
      <c r="I25" s="12">
        <v>-0.115</v>
      </c>
      <c r="J25" s="12">
        <v>-0.38500000000000001</v>
      </c>
      <c r="K25" s="22">
        <v>-8.7499999999999994E-2</v>
      </c>
      <c r="L25" s="12">
        <v>-0.315</v>
      </c>
      <c r="M25" s="12">
        <v>-0.46300000000000002</v>
      </c>
      <c r="N25" s="12">
        <v>-0.68500000000000005</v>
      </c>
      <c r="O25" s="12">
        <v>-0.14000000000000001</v>
      </c>
      <c r="P25" s="12">
        <v>-0.125</v>
      </c>
      <c r="Q25" s="12">
        <v>-0.13</v>
      </c>
    </row>
    <row r="26" spans="1:17" x14ac:dyDescent="0.2">
      <c r="A26" s="12">
        <v>5</v>
      </c>
      <c r="B26" s="13">
        <f t="shared" si="2"/>
        <v>37438</v>
      </c>
      <c r="C26" s="16">
        <v>2.8650000000000002</v>
      </c>
      <c r="D26" s="12">
        <v>2.5000000000000001E-3</v>
      </c>
      <c r="E26" s="12">
        <v>0.25</v>
      </c>
      <c r="F26" s="12">
        <v>-0.04</v>
      </c>
      <c r="G26" s="12">
        <v>0.16500000000000001</v>
      </c>
      <c r="H26" s="12">
        <v>-0.56000000000000005</v>
      </c>
      <c r="I26" s="12">
        <v>-0.115</v>
      </c>
      <c r="J26" s="12">
        <v>-0.34499999999999997</v>
      </c>
      <c r="K26" s="22">
        <v>-7.7499999999999999E-2</v>
      </c>
      <c r="L26" s="12">
        <v>-0.315</v>
      </c>
      <c r="M26" s="12">
        <v>-0.46300000000000002</v>
      </c>
      <c r="N26" s="12">
        <v>-0.68500000000000005</v>
      </c>
      <c r="O26" s="12">
        <v>-0.14000000000000001</v>
      </c>
      <c r="P26" s="12">
        <v>0</v>
      </c>
      <c r="Q26" s="12">
        <v>-0.1075</v>
      </c>
    </row>
    <row r="27" spans="1:17" x14ac:dyDescent="0.2">
      <c r="A27" s="12">
        <v>5</v>
      </c>
      <c r="B27" s="13">
        <f t="shared" si="2"/>
        <v>37469</v>
      </c>
      <c r="C27" s="12">
        <v>2.9</v>
      </c>
      <c r="D27" s="12">
        <v>2.5000000000000001E-3</v>
      </c>
      <c r="E27" s="12">
        <v>0.26</v>
      </c>
      <c r="F27" s="12">
        <v>-0.04</v>
      </c>
      <c r="G27" s="12">
        <v>0.16500000000000001</v>
      </c>
      <c r="H27" s="12">
        <v>-0.56000000000000005</v>
      </c>
      <c r="I27" s="12">
        <v>-0.115</v>
      </c>
      <c r="J27" s="12">
        <v>-0.34499999999999997</v>
      </c>
      <c r="K27" s="22">
        <v>-6.7500000000000004E-2</v>
      </c>
      <c r="L27" s="12">
        <v>-0.315</v>
      </c>
      <c r="M27" s="12">
        <v>-0.46300000000000002</v>
      </c>
      <c r="N27" s="12">
        <v>-0.68500000000000005</v>
      </c>
      <c r="O27" s="12">
        <v>-0.14000000000000001</v>
      </c>
      <c r="P27" s="12">
        <v>0.01</v>
      </c>
      <c r="Q27" s="12">
        <v>-0.1</v>
      </c>
    </row>
    <row r="28" spans="1:17" x14ac:dyDescent="0.2">
      <c r="A28" s="12">
        <v>5</v>
      </c>
      <c r="B28" s="13">
        <f t="shared" si="2"/>
        <v>37500</v>
      </c>
      <c r="C28" s="12">
        <v>2.8980000000000001</v>
      </c>
      <c r="D28" s="12">
        <v>2.5000000000000001E-3</v>
      </c>
      <c r="E28" s="12">
        <v>0.22500000000000001</v>
      </c>
      <c r="F28" s="12">
        <v>-0.04</v>
      </c>
      <c r="G28" s="12">
        <v>0.16500000000000001</v>
      </c>
      <c r="H28" s="12">
        <v>-0.56000000000000005</v>
      </c>
      <c r="I28" s="12">
        <v>-0.115</v>
      </c>
      <c r="J28" s="12">
        <v>-0.34499999999999997</v>
      </c>
      <c r="K28" s="22">
        <v>-0.08</v>
      </c>
      <c r="L28" s="12">
        <v>-0.315</v>
      </c>
      <c r="M28" s="12">
        <v>-0.46300000000000002</v>
      </c>
      <c r="N28" s="12">
        <v>-0.68500000000000005</v>
      </c>
      <c r="O28" s="12">
        <v>-0.14000000000000001</v>
      </c>
      <c r="P28" s="12">
        <v>-2.5000000000000001E-2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2.923</v>
      </c>
      <c r="D29" s="12">
        <v>2.5000000000000001E-3</v>
      </c>
      <c r="E29" s="12">
        <v>0.16500000000000001</v>
      </c>
      <c r="F29" s="12">
        <v>-0.08</v>
      </c>
      <c r="G29" s="12">
        <v>1.4999999999999999E-2</v>
      </c>
      <c r="H29" s="12">
        <v>-0.56000000000000005</v>
      </c>
      <c r="I29" s="12">
        <v>-0.115</v>
      </c>
      <c r="J29" s="12">
        <v>-0.37</v>
      </c>
      <c r="K29" s="22">
        <v>-0.12</v>
      </c>
      <c r="L29" s="12">
        <v>-0.315</v>
      </c>
      <c r="M29" s="12">
        <v>-0.46300000000000002</v>
      </c>
      <c r="N29" s="12">
        <v>-0.68500000000000005</v>
      </c>
      <c r="O29" s="12">
        <v>-0.14000000000000001</v>
      </c>
      <c r="P29" s="12">
        <v>-8.5000000000000006E-2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3.113</v>
      </c>
      <c r="D30" s="12">
        <v>2.5000000000000001E-3</v>
      </c>
      <c r="E30" s="12">
        <v>0.41</v>
      </c>
      <c r="F30" s="12">
        <v>0.1</v>
      </c>
      <c r="G30" s="12">
        <v>0.125</v>
      </c>
      <c r="H30" s="12">
        <v>-0.27</v>
      </c>
      <c r="I30" s="12">
        <v>-0.11</v>
      </c>
      <c r="J30" s="12">
        <v>-0.2</v>
      </c>
      <c r="K30" s="22">
        <v>-0.1125</v>
      </c>
      <c r="L30" s="12">
        <v>-5.5E-2</v>
      </c>
      <c r="M30" s="12">
        <v>-0.42</v>
      </c>
      <c r="N30" s="12">
        <v>-0.35</v>
      </c>
      <c r="O30" s="12">
        <v>-0.14000000000000001</v>
      </c>
      <c r="P30" s="12">
        <v>0.21</v>
      </c>
      <c r="Q30" s="12">
        <v>-0.1275</v>
      </c>
    </row>
    <row r="31" spans="1:17" x14ac:dyDescent="0.2">
      <c r="B31" s="13">
        <f t="shared" si="2"/>
        <v>37591</v>
      </c>
      <c r="C31" s="12">
        <v>3.323</v>
      </c>
      <c r="D31" s="12">
        <v>2.5000000000000001E-3</v>
      </c>
      <c r="E31" s="12">
        <v>0.41</v>
      </c>
      <c r="F31" s="12">
        <v>0.1</v>
      </c>
      <c r="G31" s="12">
        <v>0.125</v>
      </c>
      <c r="H31" s="12">
        <v>-0.27</v>
      </c>
      <c r="I31" s="12">
        <v>-0.11</v>
      </c>
      <c r="J31" s="12">
        <v>-0.2</v>
      </c>
      <c r="K31" s="22">
        <v>-0.1125</v>
      </c>
      <c r="L31" s="12">
        <v>0.375</v>
      </c>
      <c r="M31" s="12">
        <v>-0.42</v>
      </c>
      <c r="N31" s="12">
        <v>-0.35</v>
      </c>
      <c r="O31" s="12">
        <v>-0.14249999999999999</v>
      </c>
      <c r="P31" s="12">
        <v>0.21</v>
      </c>
      <c r="Q31" s="12">
        <v>-0.1275</v>
      </c>
    </row>
    <row r="32" spans="1:17" x14ac:dyDescent="0.2">
      <c r="B32" s="13">
        <f t="shared" si="2"/>
        <v>37622</v>
      </c>
      <c r="C32" s="12">
        <v>3.4430000000000001</v>
      </c>
      <c r="D32" s="12">
        <v>2.5000000000000001E-3</v>
      </c>
      <c r="E32" s="12">
        <v>0.37</v>
      </c>
      <c r="F32" s="12">
        <v>0.1</v>
      </c>
      <c r="G32" s="12">
        <v>8.5000000000000006E-2</v>
      </c>
      <c r="H32" s="12">
        <v>-0.27</v>
      </c>
      <c r="I32" s="12">
        <v>-0.11</v>
      </c>
      <c r="J32" s="12">
        <v>-0.2</v>
      </c>
      <c r="K32" s="22">
        <v>-0.1125</v>
      </c>
      <c r="L32" s="12">
        <v>0.4</v>
      </c>
      <c r="M32" s="12">
        <v>-0.42</v>
      </c>
      <c r="N32" s="12">
        <v>-0.35</v>
      </c>
      <c r="O32" s="12">
        <v>-0.14499999999999999</v>
      </c>
      <c r="P32" s="12">
        <v>0.17</v>
      </c>
      <c r="Q32" s="12">
        <v>-0.1275</v>
      </c>
    </row>
    <row r="33" spans="2:17" x14ac:dyDescent="0.2">
      <c r="B33" s="13">
        <f t="shared" si="2"/>
        <v>37653</v>
      </c>
      <c r="C33" s="12">
        <v>3.3530000000000002</v>
      </c>
      <c r="D33" s="12">
        <v>2.5000000000000001E-3</v>
      </c>
      <c r="E33" s="12">
        <v>0.37</v>
      </c>
      <c r="F33" s="12">
        <v>0.1</v>
      </c>
      <c r="G33" s="12">
        <v>8.5000000000000006E-2</v>
      </c>
      <c r="H33" s="12">
        <v>-0.27</v>
      </c>
      <c r="I33" s="12">
        <v>-0.11</v>
      </c>
      <c r="J33" s="12">
        <v>-0.2</v>
      </c>
      <c r="K33" s="22">
        <v>-0.1125</v>
      </c>
      <c r="L33" s="12">
        <v>0.125</v>
      </c>
      <c r="M33" s="12">
        <v>-0.42</v>
      </c>
      <c r="N33" s="12">
        <v>-0.35</v>
      </c>
      <c r="O33" s="12">
        <v>-0.13750000000000001</v>
      </c>
      <c r="P33" s="12">
        <v>0.17</v>
      </c>
      <c r="Q33" s="12">
        <v>-0.1275</v>
      </c>
    </row>
    <row r="34" spans="2:17" x14ac:dyDescent="0.2">
      <c r="B34" s="13">
        <f t="shared" si="2"/>
        <v>37681</v>
      </c>
      <c r="C34" s="12">
        <v>3.2429999999999999</v>
      </c>
      <c r="D34" s="12">
        <v>2.5000000000000001E-3</v>
      </c>
      <c r="E34" s="12">
        <v>0.37</v>
      </c>
      <c r="F34" s="12">
        <v>0.1</v>
      </c>
      <c r="G34" s="12">
        <v>8.5000000000000006E-2</v>
      </c>
      <c r="H34" s="12">
        <v>-0.27</v>
      </c>
      <c r="I34" s="12">
        <v>-0.11</v>
      </c>
      <c r="J34" s="12">
        <v>-0.2</v>
      </c>
      <c r="K34" s="22">
        <v>-0.1125</v>
      </c>
      <c r="L34" s="12">
        <v>-0.19500000000000001</v>
      </c>
      <c r="M34" s="12">
        <v>-0.42</v>
      </c>
      <c r="N34" s="12">
        <v>-0.35</v>
      </c>
      <c r="O34" s="12">
        <v>-0.13500000000000001</v>
      </c>
      <c r="P34" s="12">
        <v>0.17</v>
      </c>
      <c r="Q34" s="12">
        <v>-0.1275</v>
      </c>
    </row>
    <row r="35" spans="2:17" x14ac:dyDescent="0.2">
      <c r="B35" s="13">
        <f t="shared" si="2"/>
        <v>37712</v>
      </c>
      <c r="C35" s="12">
        <v>3.1030000000000002</v>
      </c>
      <c r="D35" s="12">
        <v>2.5000000000000001E-3</v>
      </c>
      <c r="E35" s="12">
        <v>0.46</v>
      </c>
      <c r="F35" s="12">
        <v>6.5000000000000002E-2</v>
      </c>
      <c r="G35" s="12">
        <v>0.21</v>
      </c>
      <c r="H35" s="12">
        <v>-0.45</v>
      </c>
      <c r="I35" s="12">
        <v>-0.105</v>
      </c>
      <c r="J35" s="12">
        <v>-0.31</v>
      </c>
      <c r="K35" s="22">
        <v>-8.5000000000000006E-2</v>
      </c>
      <c r="L35" s="12">
        <v>-0.28000000000000003</v>
      </c>
      <c r="M35" s="12">
        <v>-0.46500000000000002</v>
      </c>
      <c r="N35" s="12">
        <v>-0.53</v>
      </c>
      <c r="O35" s="12">
        <v>-0.14000000000000001</v>
      </c>
      <c r="P35" s="12">
        <v>0.26</v>
      </c>
      <c r="Q35" s="12">
        <v>-0.105</v>
      </c>
    </row>
    <row r="36" spans="2:17" x14ac:dyDescent="0.2">
      <c r="B36" s="13">
        <f t="shared" si="2"/>
        <v>37742</v>
      </c>
      <c r="C36" s="12">
        <v>3.1160000000000001</v>
      </c>
      <c r="D36" s="12">
        <v>2.5000000000000001E-3</v>
      </c>
      <c r="E36" s="12">
        <v>0.46</v>
      </c>
      <c r="F36" s="12">
        <v>6.5000000000000002E-2</v>
      </c>
      <c r="G36" s="12">
        <v>0.21</v>
      </c>
      <c r="H36" s="12">
        <v>-0.45</v>
      </c>
      <c r="I36" s="12">
        <v>-0.105</v>
      </c>
      <c r="J36" s="12">
        <v>-0.31</v>
      </c>
      <c r="K36" s="22">
        <v>-8.5000000000000006E-2</v>
      </c>
      <c r="L36" s="12">
        <v>-0.28000000000000003</v>
      </c>
      <c r="M36" s="12">
        <v>-0.46500000000000002</v>
      </c>
      <c r="N36" s="12">
        <v>-0.53</v>
      </c>
      <c r="O36" s="12">
        <v>-0.14000000000000001</v>
      </c>
      <c r="P36" s="12">
        <v>0.26</v>
      </c>
      <c r="Q36" s="12">
        <v>-0.105</v>
      </c>
    </row>
    <row r="37" spans="2:17" x14ac:dyDescent="0.2">
      <c r="B37" s="13">
        <f t="shared" si="2"/>
        <v>37773</v>
      </c>
      <c r="C37" s="12">
        <v>3.1480000000000001</v>
      </c>
      <c r="D37" s="12">
        <v>2.5000000000000001E-3</v>
      </c>
      <c r="E37" s="12">
        <v>0.46</v>
      </c>
      <c r="F37" s="12">
        <v>6.5000000000000002E-2</v>
      </c>
      <c r="G37" s="12">
        <v>0.21</v>
      </c>
      <c r="H37" s="12">
        <v>-0.45</v>
      </c>
      <c r="I37" s="12">
        <v>-0.105</v>
      </c>
      <c r="J37" s="12">
        <v>-0.31</v>
      </c>
      <c r="K37" s="22">
        <v>-8.5000000000000006E-2</v>
      </c>
      <c r="L37" s="12">
        <v>-0.28000000000000003</v>
      </c>
      <c r="M37" s="12">
        <v>-0.46500000000000002</v>
      </c>
      <c r="N37" s="12">
        <v>-0.53</v>
      </c>
      <c r="O37" s="12">
        <v>-0.14000000000000001</v>
      </c>
      <c r="P37" s="12">
        <v>0.26</v>
      </c>
      <c r="Q37" s="12">
        <v>-0.105</v>
      </c>
    </row>
    <row r="38" spans="2:17" x14ac:dyDescent="0.2">
      <c r="B38" s="13">
        <f t="shared" si="2"/>
        <v>37803</v>
      </c>
      <c r="C38" s="12">
        <v>3.173</v>
      </c>
      <c r="D38" s="12">
        <v>2.5000000000000001E-3</v>
      </c>
      <c r="E38" s="12">
        <v>0.46</v>
      </c>
      <c r="F38" s="12">
        <v>6.5000000000000002E-2</v>
      </c>
      <c r="G38" s="12">
        <v>0.21</v>
      </c>
      <c r="H38" s="12">
        <v>-0.45</v>
      </c>
      <c r="I38" s="12">
        <v>-0.105</v>
      </c>
      <c r="J38" s="12">
        <v>-0.31</v>
      </c>
      <c r="K38" s="22">
        <v>-8.5000000000000006E-2</v>
      </c>
      <c r="L38" s="12">
        <v>-0.28000000000000003</v>
      </c>
      <c r="M38" s="12">
        <v>-0.46500000000000002</v>
      </c>
      <c r="N38" s="12">
        <v>-0.53</v>
      </c>
      <c r="O38" s="12">
        <v>-0.14000000000000001</v>
      </c>
      <c r="P38" s="12">
        <v>0.26</v>
      </c>
      <c r="Q38" s="12">
        <v>-0.105</v>
      </c>
    </row>
    <row r="39" spans="2:17" x14ac:dyDescent="0.2">
      <c r="B39" s="13">
        <f t="shared" si="2"/>
        <v>37834</v>
      </c>
      <c r="C39" s="12">
        <v>3.1949999999999998</v>
      </c>
      <c r="D39" s="12">
        <v>2.5000000000000001E-3</v>
      </c>
      <c r="E39" s="12">
        <v>0.46</v>
      </c>
      <c r="F39" s="12">
        <v>6.5000000000000002E-2</v>
      </c>
      <c r="G39" s="12">
        <v>0.21</v>
      </c>
      <c r="H39" s="12">
        <v>-0.45</v>
      </c>
      <c r="I39" s="12">
        <v>-0.105</v>
      </c>
      <c r="J39" s="12">
        <v>-0.31</v>
      </c>
      <c r="K39" s="22">
        <v>-8.5000000000000006E-2</v>
      </c>
      <c r="L39" s="12">
        <v>-0.28000000000000003</v>
      </c>
      <c r="M39" s="12">
        <v>-0.46500000000000002</v>
      </c>
      <c r="N39" s="12">
        <v>-0.53</v>
      </c>
      <c r="O39" s="12">
        <v>-0.14000000000000001</v>
      </c>
      <c r="P39" s="12">
        <v>0.26</v>
      </c>
      <c r="Q39" s="12">
        <v>-0.105</v>
      </c>
    </row>
    <row r="40" spans="2:17" x14ac:dyDescent="0.2">
      <c r="B40" s="13">
        <f t="shared" si="2"/>
        <v>37865</v>
      </c>
      <c r="C40" s="12">
        <v>3.2010000000000001</v>
      </c>
      <c r="D40" s="12">
        <v>2.5000000000000001E-3</v>
      </c>
      <c r="E40" s="12">
        <v>0.46</v>
      </c>
      <c r="F40" s="12">
        <v>6.5000000000000002E-2</v>
      </c>
      <c r="G40" s="12">
        <v>0.21</v>
      </c>
      <c r="H40" s="12">
        <v>-0.45</v>
      </c>
      <c r="I40" s="12">
        <v>-0.105</v>
      </c>
      <c r="J40" s="12">
        <v>-0.31</v>
      </c>
      <c r="K40" s="22">
        <v>-8.5000000000000006E-2</v>
      </c>
      <c r="L40" s="12">
        <v>-0.28000000000000003</v>
      </c>
      <c r="M40" s="12">
        <v>-0.46500000000000002</v>
      </c>
      <c r="N40" s="12">
        <v>-0.53</v>
      </c>
      <c r="O40" s="12">
        <v>-0.14000000000000001</v>
      </c>
      <c r="P40" s="12">
        <v>0.26</v>
      </c>
      <c r="Q40" s="12">
        <v>-0.105</v>
      </c>
    </row>
    <row r="41" spans="2:17" x14ac:dyDescent="0.2">
      <c r="B41" s="13">
        <f t="shared" si="2"/>
        <v>37895</v>
      </c>
      <c r="C41" s="12">
        <v>3.2160000000000002</v>
      </c>
      <c r="D41" s="12">
        <v>2.5000000000000001E-3</v>
      </c>
      <c r="E41" s="12">
        <v>0.46</v>
      </c>
      <c r="F41" s="12">
        <v>6.5000000000000002E-2</v>
      </c>
      <c r="G41" s="12">
        <v>0.21</v>
      </c>
      <c r="H41" s="12">
        <v>-0.45</v>
      </c>
      <c r="I41" s="12">
        <v>-0.105</v>
      </c>
      <c r="J41" s="12">
        <v>-0.31</v>
      </c>
      <c r="K41" s="22">
        <v>-8.5000000000000006E-2</v>
      </c>
      <c r="L41" s="12">
        <v>-0.28000000000000003</v>
      </c>
      <c r="M41" s="12">
        <v>-0.46500000000000002</v>
      </c>
      <c r="N41" s="12">
        <v>-0.53</v>
      </c>
      <c r="O41" s="12">
        <v>-0.14000000000000001</v>
      </c>
      <c r="P41" s="12">
        <v>0.26</v>
      </c>
      <c r="Q41" s="12">
        <v>-0.105</v>
      </c>
    </row>
    <row r="42" spans="2:17" x14ac:dyDescent="0.2">
      <c r="B42" s="13">
        <f t="shared" si="2"/>
        <v>37926</v>
      </c>
      <c r="C42" s="12">
        <v>3.395</v>
      </c>
      <c r="D42" s="12">
        <v>2.5000000000000001E-3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">
      <c r="B43" s="13">
        <f t="shared" si="2"/>
        <v>37956</v>
      </c>
      <c r="C43" s="12">
        <v>3.5659999999999998</v>
      </c>
      <c r="D43" s="12">
        <v>2.5000000000000001E-3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">
      <c r="B44" s="13">
        <f t="shared" si="2"/>
        <v>37987</v>
      </c>
      <c r="C44" s="12">
        <v>3.625</v>
      </c>
      <c r="D44" s="12">
        <v>2.5000000000000001E-3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">
      <c r="B45" s="13">
        <f t="shared" si="2"/>
        <v>38018</v>
      </c>
      <c r="C45" s="12">
        <v>3.5070000000000001</v>
      </c>
      <c r="D45" s="12">
        <v>2.5000000000000001E-3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38047</v>
      </c>
      <c r="C46" s="12">
        <v>3.37</v>
      </c>
      <c r="D46" s="12">
        <v>2.5000000000000001E-3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38078</v>
      </c>
      <c r="C47" s="12">
        <v>3.2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3.1949999999999998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3.2269999999999999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3.2730000000000001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3.306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3.306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3.3109999999999999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3.48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3.6459999999999999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3.7174999999999998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3.5994999999999999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3.4624999999999999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3.2925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3.2875000000000001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3.3195000000000001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3.3654999999999999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3.3984999999999999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3.3984999999999999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3.4035000000000002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3.5724999999999998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3.7385000000000002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3.8125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3.6945000000000001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3.5575000000000001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3.3875000000000002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3.3824999999999998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3.4144999999999999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3.4605000000000001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3.4935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3.4935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3.4984999999999999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3.6675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3.8334999999999999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3.91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3.7919999999999998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3.6549999999999998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3.4849999999999999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3.48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3.512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3.5579999999999998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3.5910000000000002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3.5910000000000002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3.5960000000000001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3.7650000000000001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3.931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4.01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3.8919999999999999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3.7549999999999999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3.585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3.58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3.6120000000000001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3.6579999999999999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3.6909999999999998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3.6909999999999998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3.6960000000000002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3.8650000000000002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4.0309999999999997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4.1124999999999998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3.9944999999999999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3.8574999999999999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3.6875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3.6825000000000001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3.7145000000000001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3.7605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3.7934999999999999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3.7934999999999999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3.7985000000000002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3.9674999999999998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4.1334999999999997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4.2175000000000002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4.0994999999999999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3.9624999999999999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3.7925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3.7875000000000001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3.8195000000000001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3.8654999999999999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3.8984999999999999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3.8984999999999999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3.9035000000000002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4.0724999999999998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4.2385000000000002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4.3250000000000002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4.2069999999999999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4.07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3.9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3.895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3.927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3.9729999999999999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4.0060000000000002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4.0060000000000002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4.0110000000000001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4.18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4.3460000000000001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4.4349999999999996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4.3170000000000002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4.18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4.01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4.0049999999999999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4.0369999999999999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4.0830000000000002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4.1159999999999997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4.1159999999999997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4.1210000000000004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4.29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4.4560000000000004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4.5475000000000003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4.4295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4.2925000000000004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4.1224999999999996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4.1174999999999997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4.1494999999999997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4.1955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4.2285000000000004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4.2285000000000004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4.2335000000000003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4.4024999999999999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4.5685000000000002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4.6624999999999996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4.5445000000000002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4.4074999999999998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4.2374999999999998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4.2324999999999999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4.2645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4.3105000000000002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4.3434999999999997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4.3434999999999997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4.3484999999999996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4.5175000000000001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4.6835000000000004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4.78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4.6619999999999999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4.5250000000000004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4.3550000000000004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4.3499999999999996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4.3819999999999997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4.4279999999999999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4.4610000000000003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4.4610000000000003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4.4660000000000002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4.6349999999999998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4.8010000000000002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4.9000000000000004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4.782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4.6449999999999996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4.4749999999999996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4.47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4.5019999999999998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4.548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4.5810000000000004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4.5810000000000004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4.5860000000000003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4.7549999999999999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4.9210000000000003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5.0225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4.9044999999999996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4.7675000000000001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4.5975000000000001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4.5925000000000002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4.6245000000000003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4.6704999999999997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4.7035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4.7035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4.7084999999999999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4.8775000000000004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5.0434999999999999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5.1475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5.0294999999999996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4.8925000000000001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4.7225000000000001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4.7175000000000002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4.7495000000000003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4.7954999999999997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4.8285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4.8285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4.8334999999999999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5.0025000000000004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5.1684999999999999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5.2750000000000004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5.157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5.0199999999999996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4.8499999999999996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4.8449999999999998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4.8769999999999998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4.923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4.9560000000000004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4.9560000000000004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4.9610000000000003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5.13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5.2960000000000003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5.4024999999999999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5.2845000000000004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5.1475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4.9775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4.9725000000000001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5.0045000000000002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5.0505000000000004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5.0834999999999999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5.0834999999999999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5.0884999999999998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5.2575000000000003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5.4234999999999998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5.53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5.4119999999999999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5.2750000000000004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5.1050000000000004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5.0999999999999996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5.1319999999999997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5.1779999999999999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5.2110000000000003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5.2110000000000003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5.2160000000000002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5.3849999999999998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5.5510000000000002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5.6574999999999998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5.5395000000000003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5.4024999999999999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5.2324999999999999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5.2275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5.2595000000000001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5.3055000000000003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5.3384999999999998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5.3384999999999998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5.3434999999999997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5.5125000000000002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5.6784999999999997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5.7850000000000001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5.6669999999999998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5.53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5.36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5.3550000000000004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5.3869999999999996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5.4329999999999998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5.4660000000000002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5.4660000000000002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5.4710000000000001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5.64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5.806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5.9124999999999996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5.7945000000000002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5.6574999999999998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5.4874999999999998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5.4824999999999999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5.5145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5.5605000000000002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5.5934999999999997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5.5934999999999997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5.5984999999999996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5.7675000000000001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5.9335000000000004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activeCell="A2" sqref="A2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149</v>
      </c>
      <c r="N1" s="139" t="s">
        <v>150</v>
      </c>
      <c r="O1" s="140"/>
      <c r="P1" s="141" t="s">
        <v>151</v>
      </c>
    </row>
    <row r="2" spans="1:140" ht="24" customHeight="1" x14ac:dyDescent="0.2">
      <c r="A2" s="143">
        <f>PrReportDate</f>
        <v>37165</v>
      </c>
      <c r="B2" s="140"/>
      <c r="P2" s="141" t="s">
        <v>152</v>
      </c>
      <c r="AC2" s="142"/>
      <c r="AD2" s="131"/>
      <c r="AE2" s="131"/>
    </row>
    <row r="3" spans="1:140" ht="12.75" hidden="1" customHeight="1" thickBot="1" x14ac:dyDescent="0.25">
      <c r="C3" s="131">
        <v>25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21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153</v>
      </c>
      <c r="B8" s="152"/>
      <c r="C8" s="153" t="s">
        <v>154</v>
      </c>
      <c r="D8" s="153" t="s">
        <v>155</v>
      </c>
      <c r="E8" s="153" t="s">
        <v>156</v>
      </c>
      <c r="F8" s="154" t="s">
        <v>157</v>
      </c>
      <c r="G8" s="155" t="s">
        <v>158</v>
      </c>
      <c r="H8" s="156">
        <f>AG7</f>
        <v>37257</v>
      </c>
      <c r="I8" s="156">
        <f>AH7</f>
        <v>37288</v>
      </c>
      <c r="J8" s="155" t="s">
        <v>159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160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161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162</v>
      </c>
      <c r="X8" s="153" t="s">
        <v>163</v>
      </c>
      <c r="Y8" s="154" t="s">
        <v>164</v>
      </c>
      <c r="Z8" s="154" t="s">
        <v>165</v>
      </c>
      <c r="AA8" s="154" t="s">
        <v>166</v>
      </c>
      <c r="AB8" s="153" t="s">
        <v>167</v>
      </c>
      <c r="AC8" s="155" t="s">
        <v>168</v>
      </c>
      <c r="AD8" s="155"/>
      <c r="AE8" s="155"/>
      <c r="AG8" s="159"/>
    </row>
    <row r="9" spans="1:140" ht="13.7" customHeight="1" x14ac:dyDescent="0.2">
      <c r="A9" s="160" t="s">
        <v>138</v>
      </c>
      <c r="B9" s="142" t="s">
        <v>169</v>
      </c>
      <c r="C9" s="134">
        <f>'[5]Power Desk Daily Price'!$AC9</f>
        <v>23.495999999999999</v>
      </c>
      <c r="D9" s="134">
        <f ca="1">IF(ISERROR((AVERAGE(OFFSET('[5]Curve Summary'!$D$6,26,0,2,1))*2+ 23* '[5]Curve Summary Backup'!$D$38)/25), '[5]Curve Summary Backup'!$D$38,(AVERAGE(OFFSET('[5]Curve Summary'!$D$6,26,0,2,1))*2+ 23* '[5]Curve Summary Backup'!$D$38)/25)</f>
        <v>26</v>
      </c>
      <c r="E9" s="134">
        <f>VLOOKUP(E$7,'[5]Curve Summary'!$A$7:$AG$54,4)</f>
        <v>33</v>
      </c>
      <c r="F9" s="161">
        <f t="shared" ref="F9:F15" ca="1" si="0">(C9*C$5+D9*D$5+E9*E$5)/(SUM(C$5:E$5))</f>
        <v>27.409935483870967</v>
      </c>
      <c r="G9" s="134">
        <f t="shared" ref="G9:G15" si="1">AVERAGE(H9:I9)</f>
        <v>31.75</v>
      </c>
      <c r="H9" s="134">
        <f t="shared" ref="H9:I15" si="2">AG9</f>
        <v>32.5</v>
      </c>
      <c r="I9" s="134">
        <f t="shared" si="2"/>
        <v>31</v>
      </c>
      <c r="J9" s="134">
        <f t="shared" ref="J9:J15" si="3">AVERAGE(K9:L9)</f>
        <v>28</v>
      </c>
      <c r="K9" s="134">
        <f t="shared" ref="K9:N15" si="4">AI9</f>
        <v>28</v>
      </c>
      <c r="L9" s="134">
        <f t="shared" si="4"/>
        <v>28</v>
      </c>
      <c r="M9" s="134">
        <f t="shared" si="4"/>
        <v>26.75</v>
      </c>
      <c r="N9" s="134">
        <f t="shared" si="4"/>
        <v>28</v>
      </c>
      <c r="O9" s="134">
        <f t="shared" ref="O9:O15" si="5">AVERAGE(P9:Q9)</f>
        <v>44.5</v>
      </c>
      <c r="P9" s="132">
        <f t="shared" ref="P9:R15" si="6">AM9</f>
        <v>40</v>
      </c>
      <c r="Q9" s="134">
        <f t="shared" si="6"/>
        <v>49</v>
      </c>
      <c r="R9" s="134">
        <f t="shared" si="6"/>
        <v>40</v>
      </c>
      <c r="S9" s="134">
        <f t="shared" ref="S9:S15" si="7">AVERAGE(T9:V9)</f>
        <v>34.333333333333336</v>
      </c>
      <c r="T9" s="134">
        <f t="shared" ref="T9:V15" si="8">AP9</f>
        <v>35.25</v>
      </c>
      <c r="U9" s="134">
        <f t="shared" si="8"/>
        <v>32.75</v>
      </c>
      <c r="V9" s="134">
        <f t="shared" si="8"/>
        <v>35</v>
      </c>
      <c r="W9" s="161">
        <f>SUM(AG28:AR28)/SUM($AG$5:$AR$5)</f>
        <v>33.906862745098039</v>
      </c>
      <c r="X9" s="134">
        <f>SUM(AS28:BD28)/SUM($AS$5:$BD$5)</f>
        <v>35.873529411764707</v>
      </c>
      <c r="Y9" s="134">
        <f>SUM(BE28:BR28)/SUM($BE$5:$BR$5)</f>
        <v>35.403825503355712</v>
      </c>
      <c r="Z9" s="134">
        <f>SUM(BQ28:CB28)/SUM($BQ$5:$CB$5)</f>
        <v>35.603450980392161</v>
      </c>
      <c r="AA9" s="134">
        <f t="shared" ref="AA9:AA15" si="9">SUM(CC28:DX28)/SUM($CC$5:$DX$5)</f>
        <v>36.408647058823526</v>
      </c>
      <c r="AB9" s="135">
        <f t="shared" ref="AB9:AB15" si="10">SUM(DY28:EJ28)/SUM($DY$5:$EJ$5)</f>
        <v>37.593476562500001</v>
      </c>
      <c r="AC9" s="162">
        <f t="shared" ref="AC9:AC15" ca="1" si="11">(C9*C$5+D9*D$5+E9*E$5+SUM(AG28:EJ28))/(SUM(C$5:E$5)+SUM($AG$5:$EJ$5))</f>
        <v>35.770294915254226</v>
      </c>
      <c r="AD9" s="163"/>
      <c r="AE9" s="163"/>
      <c r="AF9" s="164"/>
      <c r="AG9" s="132">
        <f>VLOOKUP(AG$7,'[5]Curve Summary'!$A$7:$AG$161,4)</f>
        <v>32.5</v>
      </c>
      <c r="AH9" s="132">
        <f>VLOOKUP(AH$7,'[5]Curve Summary'!$A$7:$AG$161,4)</f>
        <v>31</v>
      </c>
      <c r="AI9" s="132">
        <f>VLOOKUP(AI$7,'[5]Curve Summary'!$A$7:$AG$161,4)</f>
        <v>28</v>
      </c>
      <c r="AJ9" s="132">
        <f>VLOOKUP(AJ$7,'[5]Curve Summary'!$A$7:$AG$161,4)</f>
        <v>28</v>
      </c>
      <c r="AK9" s="132">
        <f>VLOOKUP(AK$7,'[5]Curve Summary'!$A$7:$AG$161,4)</f>
        <v>26.75</v>
      </c>
      <c r="AL9" s="132">
        <f>VLOOKUP(AL$7,'[5]Curve Summary'!$A$7:$AG$161,4)</f>
        <v>28</v>
      </c>
      <c r="AM9" s="132">
        <f>VLOOKUP(AM$7,'[5]Curve Summary'!$A$7:$AG$161,4)</f>
        <v>40</v>
      </c>
      <c r="AN9" s="132">
        <f>VLOOKUP(AN$7,'[5]Curve Summary'!$A$7:$AG$161,4)</f>
        <v>49</v>
      </c>
      <c r="AO9" s="132">
        <f>VLOOKUP(AO$7,'[5]Curve Summary'!$A$7:$AG$161,4)</f>
        <v>40</v>
      </c>
      <c r="AP9" s="132">
        <f>VLOOKUP(AP$7,'[5]Curve Summary'!$A$7:$AG$161,4)</f>
        <v>35.25</v>
      </c>
      <c r="AQ9" s="132">
        <f>VLOOKUP(AQ$7,'[5]Curve Summary'!$A$7:$AG$161,4)</f>
        <v>32.75</v>
      </c>
      <c r="AR9" s="132">
        <f>VLOOKUP(AR$7,'[5]Curve Summary'!$A$7:$AG$161,4)</f>
        <v>35</v>
      </c>
      <c r="AS9" s="132">
        <f>VLOOKUP(AS$7,'[5]Curve Summary'!$A$7:$AG$161,4)</f>
        <v>37.25</v>
      </c>
      <c r="AT9" s="132">
        <f>VLOOKUP(AT$7,'[5]Curve Summary'!$A$7:$AG$161,4)</f>
        <v>35</v>
      </c>
      <c r="AU9" s="132">
        <f>VLOOKUP(AU$7,'[5]Curve Summary'!$A$7:$AG$161,4)</f>
        <v>31</v>
      </c>
      <c r="AV9" s="132">
        <f>VLOOKUP(AV$7,'[5]Curve Summary'!$A$7:$AG$161,4)</f>
        <v>29.5</v>
      </c>
      <c r="AW9" s="132">
        <f>VLOOKUP(AW$7,'[5]Curve Summary'!$A$7:$AG$161,4)</f>
        <v>25</v>
      </c>
      <c r="AX9" s="132">
        <f>VLOOKUP(AX$7,'[5]Curve Summary'!$A$7:$AG$161,4)</f>
        <v>26</v>
      </c>
      <c r="AY9" s="132">
        <f>VLOOKUP(AY$7,'[5]Curve Summary'!$A$7:$AG$161,4)</f>
        <v>45</v>
      </c>
      <c r="AZ9" s="132">
        <f>VLOOKUP(AZ$7,'[5]Curve Summary'!$A$7:$AG$161,4)</f>
        <v>53</v>
      </c>
      <c r="BA9" s="132">
        <f>VLOOKUP(BA$7,'[5]Curve Summary'!$A$7:$AG$161,4)</f>
        <v>42</v>
      </c>
      <c r="BB9" s="132">
        <f>VLOOKUP(BB$7,'[5]Curve Summary'!$A$7:$AG$161,4)</f>
        <v>36</v>
      </c>
      <c r="BC9" s="132">
        <f>VLOOKUP(BC$7,'[5]Curve Summary'!$A$7:$AG$161,4)</f>
        <v>33.75</v>
      </c>
      <c r="BD9" s="132">
        <f>VLOOKUP(BD$7,'[5]Curve Summary'!$A$7:$AG$161,4)</f>
        <v>36.5</v>
      </c>
      <c r="BE9" s="132">
        <f>VLOOKUP(BE$7,'[5]Curve Summary'!$A$7:$AG$161,4)</f>
        <v>36.43</v>
      </c>
      <c r="BF9" s="132">
        <f>VLOOKUP(BF$7,'[5]Curve Summary'!$A$7:$AG$161,4)</f>
        <v>34.6</v>
      </c>
      <c r="BG9" s="132">
        <f>VLOOKUP(BG$7,'[5]Curve Summary'!$A$7:$AG$161,4)</f>
        <v>31.26</v>
      </c>
      <c r="BH9" s="132">
        <f>VLOOKUP(BH$7,'[5]Curve Summary'!$A$7:$AG$161,4)</f>
        <v>30.01</v>
      </c>
      <c r="BI9" s="132">
        <f>VLOOKUP(BI$7,'[5]Curve Summary'!$A$7:$AG$161,4)</f>
        <v>26.25</v>
      </c>
      <c r="BJ9" s="132">
        <f>VLOOKUP(BJ$7,'[5]Curve Summary'!$A$7:$AG$161,4)</f>
        <v>27.1</v>
      </c>
      <c r="BK9" s="132">
        <f>VLOOKUP(BK$7,'[5]Curve Summary'!$A$7:$AG$161,4)</f>
        <v>43.03</v>
      </c>
      <c r="BL9" s="132">
        <f>VLOOKUP(BL$7,'[5]Curve Summary'!$A$7:$AG$161,4)</f>
        <v>49.75</v>
      </c>
      <c r="BM9" s="132">
        <f>VLOOKUP(BM$7,'[5]Curve Summary'!$A$7:$AG$161,4)</f>
        <v>40.54</v>
      </c>
      <c r="BN9" s="132">
        <f>VLOOKUP(BN$7,'[5]Curve Summary'!$A$7:$AG$161,4)</f>
        <v>35.51</v>
      </c>
      <c r="BO9" s="132">
        <f>VLOOKUP(BO$7,'[5]Curve Summary'!$A$7:$AG$161,4)</f>
        <v>33.590000000000003</v>
      </c>
      <c r="BP9" s="132">
        <f>VLOOKUP(BP$7,'[5]Curve Summary'!$A$7:$AG$161,4)</f>
        <v>35.950000000000003</v>
      </c>
      <c r="BQ9" s="132">
        <f>VLOOKUP(BQ$7,'[5]Curve Summary'!$A$7:$AG$161,4)</f>
        <v>36.49</v>
      </c>
      <c r="BR9" s="132">
        <f>VLOOKUP(BR$7,'[5]Curve Summary'!$A$7:$AG$161,4)</f>
        <v>34.96</v>
      </c>
      <c r="BS9" s="132">
        <f>VLOOKUP(BS$7,'[5]Curve Summary'!$A$7:$AG$161,4)</f>
        <v>32.1</v>
      </c>
      <c r="BT9" s="132">
        <f>VLOOKUP(BT$7,'[5]Curve Summary'!$A$7:$AG$161,4)</f>
        <v>31.03</v>
      </c>
      <c r="BU9" s="132">
        <f>VLOOKUP(BU$7,'[5]Curve Summary'!$A$7:$AG$161,4)</f>
        <v>27.81</v>
      </c>
      <c r="BV9" s="132">
        <f>VLOOKUP(BV$7,'[5]Curve Summary'!$A$7:$AG$161,4)</f>
        <v>28.54</v>
      </c>
      <c r="BW9" s="132">
        <f>VLOOKUP(BW$7,'[5]Curve Summary'!$A$7:$AG$161,4)</f>
        <v>42.18</v>
      </c>
      <c r="BX9" s="132">
        <f>VLOOKUP(BX$7,'[5]Curve Summary'!$A$7:$AG$161,4)</f>
        <v>47.93</v>
      </c>
      <c r="BY9" s="132">
        <f>VLOOKUP(BY$7,'[5]Curve Summary'!$A$7:$AG$161,4)</f>
        <v>40.04</v>
      </c>
      <c r="BZ9" s="132">
        <f>VLOOKUP(BZ$7,'[5]Curve Summary'!$A$7:$AG$161,4)</f>
        <v>35.75</v>
      </c>
      <c r="CA9" s="132">
        <f>VLOOKUP(CA$7,'[5]Curve Summary'!$A$7:$AG$161,4)</f>
        <v>34.07</v>
      </c>
      <c r="CB9" s="132">
        <f>VLOOKUP(CB$7,'[5]Curve Summary'!$A$7:$AG$161,4)</f>
        <v>36.119999999999997</v>
      </c>
      <c r="CC9" s="132">
        <f>VLOOKUP(CC$7,'[5]Curve Summary'!$A$7:$AG$161,4)</f>
        <v>36.64</v>
      </c>
      <c r="CD9" s="132">
        <f>VLOOKUP(CD$7,'[5]Curve Summary'!$A$7:$AG$161,4)</f>
        <v>35.270000000000003</v>
      </c>
      <c r="CE9" s="132">
        <f>VLOOKUP(CE$7,'[5]Curve Summary'!$A$7:$AG$161,4)</f>
        <v>32.68</v>
      </c>
      <c r="CF9" s="132">
        <f>VLOOKUP(CF$7,'[5]Curve Summary'!$A$7:$AG$161,4)</f>
        <v>31.71</v>
      </c>
      <c r="CG9" s="132">
        <f>VLOOKUP(CG$7,'[5]Curve Summary'!$A$7:$AG$161,4)</f>
        <v>28.8</v>
      </c>
      <c r="CH9" s="132">
        <f>VLOOKUP(CH$7,'[5]Curve Summary'!$A$7:$AG$161,4)</f>
        <v>29.45</v>
      </c>
      <c r="CI9" s="132">
        <f>VLOOKUP(CI$7,'[5]Curve Summary'!$A$7:$AG$161,4)</f>
        <v>41.81</v>
      </c>
      <c r="CJ9" s="132">
        <f>VLOOKUP(CJ$7,'[5]Curve Summary'!$A$7:$AG$161,4)</f>
        <v>47.03</v>
      </c>
      <c r="CK9" s="132">
        <f>VLOOKUP(CK$7,'[5]Curve Summary'!$A$7:$AG$161,4)</f>
        <v>39.880000000000003</v>
      </c>
      <c r="CL9" s="132">
        <f>VLOOKUP(CL$7,'[5]Curve Summary'!$A$7:$AG$161,4)</f>
        <v>35.99</v>
      </c>
      <c r="CM9" s="132">
        <f>VLOOKUP(CM$7,'[5]Curve Summary'!$A$7:$AG$161,4)</f>
        <v>34.44</v>
      </c>
      <c r="CN9" s="132">
        <f>VLOOKUP(CN$7,'[5]Curve Summary'!$A$7:$AG$161,4)</f>
        <v>36.33</v>
      </c>
      <c r="CO9" s="132">
        <f>VLOOKUP(CO$7,'[5]Curve Summary'!$A$7:$AG$161,4)</f>
        <v>36.770000000000003</v>
      </c>
      <c r="CP9" s="132">
        <f>VLOOKUP(CP$7,'[5]Curve Summary'!$A$7:$AG$161,4)</f>
        <v>35.56</v>
      </c>
      <c r="CQ9" s="132">
        <f>VLOOKUP(CQ$7,'[5]Curve Summary'!$A$7:$AG$161,4)</f>
        <v>33.22</v>
      </c>
      <c r="CR9" s="132">
        <f>VLOOKUP(CR$7,'[5]Curve Summary'!$A$7:$AG$161,4)</f>
        <v>32.35</v>
      </c>
      <c r="CS9" s="132">
        <f>VLOOKUP(CS$7,'[5]Curve Summary'!$A$7:$AG$161,4)</f>
        <v>29.71</v>
      </c>
      <c r="CT9" s="132">
        <f>VLOOKUP(CT$7,'[5]Curve Summary'!$A$7:$AG$161,4)</f>
        <v>30.3</v>
      </c>
      <c r="CU9" s="132">
        <f>VLOOKUP(CU$7,'[5]Curve Summary'!$A$7:$AG$161,4)</f>
        <v>41.51</v>
      </c>
      <c r="CV9" s="132">
        <f>VLOOKUP(CV$7,'[5]Curve Summary'!$A$7:$AG$161,4)</f>
        <v>46.24</v>
      </c>
      <c r="CW9" s="132">
        <f>VLOOKUP(CW$7,'[5]Curve Summary'!$A$7:$AG$161,4)</f>
        <v>39.770000000000003</v>
      </c>
      <c r="CX9" s="132">
        <f>VLOOKUP(CX$7,'[5]Curve Summary'!$A$7:$AG$161,4)</f>
        <v>36.24</v>
      </c>
      <c r="CY9" s="132">
        <f>VLOOKUP(CY$7,'[5]Curve Summary'!$A$7:$AG$161,4)</f>
        <v>34.82</v>
      </c>
      <c r="CZ9" s="132">
        <f>VLOOKUP(CZ$7,'[5]Curve Summary'!$A$7:$AG$161,4)</f>
        <v>36.56</v>
      </c>
      <c r="DA9" s="132">
        <f>VLOOKUP(DA$7,'[5]Curve Summary'!$A$7:$AG$161,4)</f>
        <v>37.21</v>
      </c>
      <c r="DB9" s="132">
        <f>VLOOKUP(DB$7,'[5]Curve Summary'!$A$7:$AG$161,4)</f>
        <v>36.1</v>
      </c>
      <c r="DC9" s="132">
        <f>VLOOKUP(DC$7,'[5]Curve Summary'!$A$7:$AG$161,4)</f>
        <v>33.909999999999997</v>
      </c>
      <c r="DD9" s="132">
        <f>VLOOKUP(DD$7,'[5]Curve Summary'!$A$7:$AG$161,4)</f>
        <v>33.1</v>
      </c>
      <c r="DE9" s="132">
        <f>VLOOKUP(DE$7,'[5]Curve Summary'!$A$7:$AG$161,4)</f>
        <v>30.64</v>
      </c>
      <c r="DF9" s="132">
        <f>VLOOKUP(DF$7,'[5]Curve Summary'!$A$7:$AG$161,4)</f>
        <v>31.19</v>
      </c>
      <c r="DG9" s="132">
        <f>VLOOKUP(DG$7,'[5]Curve Summary'!$A$7:$AG$161,4)</f>
        <v>41.65</v>
      </c>
      <c r="DH9" s="132">
        <f>VLOOKUP(DH$7,'[5]Curve Summary'!$A$7:$AG$161,4)</f>
        <v>46.06</v>
      </c>
      <c r="DI9" s="132">
        <f>VLOOKUP(DI$7,'[5]Curve Summary'!$A$7:$AG$161,4)</f>
        <v>40.020000000000003</v>
      </c>
      <c r="DJ9" s="132">
        <f>VLOOKUP(DJ$7,'[5]Curve Summary'!$A$7:$AG$161,4)</f>
        <v>36.729999999999997</v>
      </c>
      <c r="DK9" s="132">
        <f>VLOOKUP(DK$7,'[5]Curve Summary'!$A$7:$AG$161,4)</f>
        <v>35.39</v>
      </c>
      <c r="DL9" s="132">
        <f>VLOOKUP(DL$7,'[5]Curve Summary'!$A$7:$AG$161,4)</f>
        <v>37.03</v>
      </c>
      <c r="DM9" s="132">
        <f>VLOOKUP(DM$7,'[5]Curve Summary'!$A$7:$AG$161,4)</f>
        <v>37.65</v>
      </c>
      <c r="DN9" s="132">
        <f>VLOOKUP(DN$7,'[5]Curve Summary'!$A$7:$AG$161,4)</f>
        <v>36.630000000000003</v>
      </c>
      <c r="DO9" s="132">
        <f>VLOOKUP(DO$7,'[5]Curve Summary'!$A$7:$AG$161,4)</f>
        <v>34.6</v>
      </c>
      <c r="DP9" s="132">
        <f>VLOOKUP(DP$7,'[5]Curve Summary'!$A$7:$AG$161,4)</f>
        <v>33.840000000000003</v>
      </c>
      <c r="DQ9" s="132">
        <f>VLOOKUP(DQ$7,'[5]Curve Summary'!$A$7:$AG$161,4)</f>
        <v>31.54</v>
      </c>
      <c r="DR9" s="132">
        <f>VLOOKUP(DR$7,'[5]Curve Summary'!$A$7:$AG$161,4)</f>
        <v>32.06</v>
      </c>
      <c r="DS9" s="132">
        <f>VLOOKUP(DS$7,'[5]Curve Summary'!$A$7:$AG$161,4)</f>
        <v>41.81</v>
      </c>
      <c r="DT9" s="132">
        <f>VLOOKUP(DT$7,'[5]Curve Summary'!$A$7:$AG$161,4)</f>
        <v>45.93</v>
      </c>
      <c r="DU9" s="132">
        <f>VLOOKUP(DU$7,'[5]Curve Summary'!$A$7:$AG$161,4)</f>
        <v>40.299999999999997</v>
      </c>
      <c r="DV9" s="132">
        <f>VLOOKUP(DV$7,'[5]Curve Summary'!$A$7:$AG$161,4)</f>
        <v>37.229999999999997</v>
      </c>
      <c r="DW9" s="132">
        <f>VLOOKUP(DW$7,'[5]Curve Summary'!$A$7:$AG$161,4)</f>
        <v>35.96</v>
      </c>
      <c r="DX9" s="132">
        <f>VLOOKUP(DX$7,'[5]Curve Summary'!$A$7:$AG$161,4)</f>
        <v>37.51</v>
      </c>
      <c r="DY9" s="132">
        <f>VLOOKUP(DY$7,'[5]Curve Summary'!$A$7:$AG$161,4)</f>
        <v>38.1</v>
      </c>
      <c r="DZ9" s="132">
        <f>VLOOKUP(DZ$7,'[5]Curve Summary'!$A$7:$AG$161,4)</f>
        <v>37.159999999999997</v>
      </c>
      <c r="EA9" s="132">
        <f>VLOOKUP(EA$7,'[5]Curve Summary'!$A$7:$AG$161,4)</f>
        <v>35.26</v>
      </c>
      <c r="EB9" s="132">
        <f>VLOOKUP(EB$7,'[5]Curve Summary'!$A$7:$AG$161,4)</f>
        <v>34.56</v>
      </c>
      <c r="EC9" s="132">
        <f>VLOOKUP(EC$7,'[5]Curve Summary'!$A$7:$AG$161,4)</f>
        <v>32.42</v>
      </c>
      <c r="ED9" s="132">
        <f>VLOOKUP(ED$7,'[5]Curve Summary'!$A$7:$AG$161,4)</f>
        <v>32.9</v>
      </c>
      <c r="EE9" s="132">
        <f>VLOOKUP(EE$7,'[5]Curve Summary'!$A$7:$AG$161,4)</f>
        <v>42</v>
      </c>
      <c r="EF9" s="132">
        <f>VLOOKUP(EF$7,'[5]Curve Summary'!$A$7:$AG$161,4)</f>
        <v>45.83</v>
      </c>
      <c r="EG9" s="132">
        <f>VLOOKUP(EG$7,'[5]Curve Summary'!$A$7:$AG$161,4)</f>
        <v>40.58</v>
      </c>
      <c r="EH9" s="132">
        <f>VLOOKUP(EH$7,'[5]Curve Summary'!$A$7:$AG$161,4)</f>
        <v>37.72</v>
      </c>
      <c r="EI9" s="132">
        <f>VLOOKUP(EI$7,'[5]Curve Summary'!$A$7:$AG$161,4)</f>
        <v>36.53</v>
      </c>
      <c r="EJ9" s="132">
        <f>VLOOKUP(EJ$7,'[5]Curve Summary'!$A$7:$AG$161,4)</f>
        <v>37.979999999999997</v>
      </c>
    </row>
    <row r="10" spans="1:140" ht="13.7" customHeight="1" x14ac:dyDescent="0.2">
      <c r="A10" s="165" t="s">
        <v>139</v>
      </c>
      <c r="B10" s="166" t="s">
        <v>170</v>
      </c>
      <c r="C10" s="132">
        <f>'[5]Power Desk Daily Price'!$AC10</f>
        <v>25.02</v>
      </c>
      <c r="D10" s="132">
        <f ca="1">IF(ISERROR((AVERAGE(OFFSET('[5]Curve Summary'!$C$6,26,0,2,1))*2+ 23* '[5]Curve Summary Backup'!$C$38)/25), '[5]Curve Summary Backup'!$C$38,(AVERAGE(OFFSET('[5]Curve Summary'!$C$6,26,0,2,1))*2+ 23* '[5]Curve Summary Backup'!$C$38)/25)</f>
        <v>26.75</v>
      </c>
      <c r="E10" s="132">
        <f>VLOOKUP(E$7,'[5]Curve Summary'!$A$7:$AG$55,3)</f>
        <v>33.75</v>
      </c>
      <c r="F10" s="167">
        <f t="shared" ca="1" si="0"/>
        <v>28.422096774193548</v>
      </c>
      <c r="G10" s="132">
        <f t="shared" si="1"/>
        <v>31.875</v>
      </c>
      <c r="H10" s="132">
        <f t="shared" si="2"/>
        <v>33</v>
      </c>
      <c r="I10" s="132">
        <f t="shared" si="2"/>
        <v>30.75</v>
      </c>
      <c r="J10" s="132">
        <f t="shared" si="3"/>
        <v>29</v>
      </c>
      <c r="K10" s="132">
        <f t="shared" si="4"/>
        <v>28</v>
      </c>
      <c r="L10" s="132">
        <f t="shared" si="4"/>
        <v>30</v>
      </c>
      <c r="M10" s="132">
        <f t="shared" si="4"/>
        <v>29.25</v>
      </c>
      <c r="N10" s="132">
        <f t="shared" si="4"/>
        <v>30.5</v>
      </c>
      <c r="O10" s="132">
        <f t="shared" si="5"/>
        <v>47.25</v>
      </c>
      <c r="P10" s="132">
        <f t="shared" si="6"/>
        <v>43</v>
      </c>
      <c r="Q10" s="132">
        <f t="shared" si="6"/>
        <v>51.5</v>
      </c>
      <c r="R10" s="132">
        <f t="shared" si="6"/>
        <v>43.5</v>
      </c>
      <c r="S10" s="132">
        <f t="shared" si="7"/>
        <v>33.333333333333336</v>
      </c>
      <c r="T10" s="132">
        <f t="shared" si="8"/>
        <v>34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35.009803921568626</v>
      </c>
      <c r="X10" s="132">
        <f t="shared" ref="X10:X15" si="13">SUM(AS29:BD29)/SUM($AS$5:$BD$5)</f>
        <v>37.361568627450986</v>
      </c>
      <c r="Y10" s="132">
        <f t="shared" ref="Y10:Y15" si="14">SUM(BE29:BR29)/SUM($BE$5:$BR$5)</f>
        <v>36.883557046979867</v>
      </c>
      <c r="Z10" s="132">
        <f t="shared" ref="Z10:Z15" si="15">SUM(BQ29:CB29)/SUM($BQ$5:$CB$5)</f>
        <v>37.345372549019608</v>
      </c>
      <c r="AA10" s="132">
        <f t="shared" si="9"/>
        <v>39.532970588235301</v>
      </c>
      <c r="AB10" s="133">
        <f t="shared" si="10"/>
        <v>42.080546875000003</v>
      </c>
      <c r="AC10" s="168">
        <f t="shared" ca="1" si="11"/>
        <v>38.290241525423731</v>
      </c>
      <c r="AD10" s="163"/>
      <c r="AE10" s="163"/>
      <c r="AF10" s="164"/>
      <c r="AG10" s="169">
        <f>VLOOKUP(AG$7,'[5]Curve Summary'!$A$8:$AG$161,3)</f>
        <v>33</v>
      </c>
      <c r="AH10" s="169">
        <f>VLOOKUP(AH$7,'[5]Curve Summary'!$A$8:$AG$161,3)</f>
        <v>30.75</v>
      </c>
      <c r="AI10" s="169">
        <f>VLOOKUP(AI$7,'[5]Curve Summary'!$A$8:$AG$161,3)</f>
        <v>28</v>
      </c>
      <c r="AJ10" s="169">
        <f>VLOOKUP(AJ$7,'[5]Curve Summary'!$A$8:$AG$161,3)</f>
        <v>30</v>
      </c>
      <c r="AK10" s="169">
        <f>VLOOKUP(AK$7,'[5]Curve Summary'!$A$8:$AG$161,3)</f>
        <v>29.25</v>
      </c>
      <c r="AL10" s="169">
        <f>VLOOKUP(AL$7,'[5]Curve Summary'!$A$8:$AG$161,3)</f>
        <v>30.5</v>
      </c>
      <c r="AM10" s="169">
        <f>VLOOKUP(AM$7,'[5]Curve Summary'!$A$8:$AG$161,3)</f>
        <v>43</v>
      </c>
      <c r="AN10" s="169">
        <f>VLOOKUP(AN$7,'[5]Curve Summary'!$A$8:$AG$161,3)</f>
        <v>51.5</v>
      </c>
      <c r="AO10" s="169">
        <f>VLOOKUP(AO$7,'[5]Curve Summary'!$A$8:$AG$161,3)</f>
        <v>43.5</v>
      </c>
      <c r="AP10" s="169">
        <f>VLOOKUP(AP$7,'[5]Curve Summary'!$A$8:$AG$161,3)</f>
        <v>34</v>
      </c>
      <c r="AQ10" s="169">
        <f>VLOOKUP(AQ$7,'[5]Curve Summary'!$A$8:$AG$161,3)</f>
        <v>32</v>
      </c>
      <c r="AR10" s="169">
        <f>VLOOKUP(AR$7,'[5]Curve Summary'!$A$8:$AG$161,3)</f>
        <v>34</v>
      </c>
      <c r="AS10" s="169">
        <f>VLOOKUP(AS$7,'[5]Curve Summary'!$A$8:$AG$161,3)</f>
        <v>36.35</v>
      </c>
      <c r="AT10" s="169">
        <f>VLOOKUP(AT$7,'[5]Curve Summary'!$A$8:$AG$161,3)</f>
        <v>33.9</v>
      </c>
      <c r="AU10" s="169">
        <f>VLOOKUP(AU$7,'[5]Curve Summary'!$A$8:$AG$161,3)</f>
        <v>31</v>
      </c>
      <c r="AV10" s="169">
        <f>VLOOKUP(AV$7,'[5]Curve Summary'!$A$8:$AG$161,3)</f>
        <v>32.5</v>
      </c>
      <c r="AW10" s="169">
        <f>VLOOKUP(AW$7,'[5]Curve Summary'!$A$8:$AG$161,3)</f>
        <v>28.25</v>
      </c>
      <c r="AX10" s="169">
        <f>VLOOKUP(AX$7,'[5]Curve Summary'!$A$8:$AG$161,3)</f>
        <v>29.25</v>
      </c>
      <c r="AY10" s="169">
        <f>VLOOKUP(AY$7,'[5]Curve Summary'!$A$8:$AG$161,3)</f>
        <v>49.5</v>
      </c>
      <c r="AZ10" s="169">
        <f>VLOOKUP(AZ$7,'[5]Curve Summary'!$A$8:$AG$161,3)</f>
        <v>56.5</v>
      </c>
      <c r="BA10" s="169">
        <f>VLOOKUP(BA$7,'[5]Curve Summary'!$A$8:$AG$161,3)</f>
        <v>45.5</v>
      </c>
      <c r="BB10" s="169">
        <f>VLOOKUP(BB$7,'[5]Curve Summary'!$A$8:$AG$161,3)</f>
        <v>35.5</v>
      </c>
      <c r="BC10" s="169">
        <f>VLOOKUP(BC$7,'[5]Curve Summary'!$A$8:$AG$161,3)</f>
        <v>33.5</v>
      </c>
      <c r="BD10" s="169">
        <f>VLOOKUP(BD$7,'[5]Curve Summary'!$A$8:$AG$161,3)</f>
        <v>36</v>
      </c>
      <c r="BE10" s="169">
        <f>VLOOKUP(BE$7,'[5]Curve Summary'!$A$8:$AG$161,3)</f>
        <v>36.200000000000003</v>
      </c>
      <c r="BF10" s="169">
        <f>VLOOKUP(BF$7,'[5]Curve Summary'!$A$8:$AG$161,3)</f>
        <v>34.14</v>
      </c>
      <c r="BG10" s="169">
        <f>VLOOKUP(BG$7,'[5]Curve Summary'!$A$8:$AG$161,3)</f>
        <v>31.72</v>
      </c>
      <c r="BH10" s="169">
        <f>VLOOKUP(BH$7,'[5]Curve Summary'!$A$8:$AG$161,3)</f>
        <v>32.99</v>
      </c>
      <c r="BI10" s="169">
        <f>VLOOKUP(BI$7,'[5]Curve Summary'!$A$8:$AG$161,3)</f>
        <v>29.41</v>
      </c>
      <c r="BJ10" s="169">
        <f>VLOOKUP(BJ$7,'[5]Curve Summary'!$A$8:$AG$161,3)</f>
        <v>30.26</v>
      </c>
      <c r="BK10" s="169">
        <f>VLOOKUP(BK$7,'[5]Curve Summary'!$A$8:$AG$161,3)</f>
        <v>47.36</v>
      </c>
      <c r="BL10" s="169">
        <f>VLOOKUP(BL$7,'[5]Curve Summary'!$A$8:$AG$161,3)</f>
        <v>53.28</v>
      </c>
      <c r="BM10" s="169">
        <f>VLOOKUP(BM$7,'[5]Curve Summary'!$A$8:$AG$161,3)</f>
        <v>44</v>
      </c>
      <c r="BN10" s="169">
        <f>VLOOKUP(BN$7,'[5]Curve Summary'!$A$8:$AG$161,3)</f>
        <v>35.56</v>
      </c>
      <c r="BO10" s="169">
        <f>VLOOKUP(BO$7,'[5]Curve Summary'!$A$8:$AG$161,3)</f>
        <v>33.869999999999997</v>
      </c>
      <c r="BP10" s="169">
        <f>VLOOKUP(BP$7,'[5]Curve Summary'!$A$8:$AG$161,3)</f>
        <v>35.99</v>
      </c>
      <c r="BQ10" s="169">
        <f>VLOOKUP(BQ$7,'[5]Curve Summary'!$A$8:$AG$161,3)</f>
        <v>36.520000000000003</v>
      </c>
      <c r="BR10" s="169">
        <f>VLOOKUP(BR$7,'[5]Curve Summary'!$A$8:$AG$161,3)</f>
        <v>34.78</v>
      </c>
      <c r="BS10" s="169">
        <f>VLOOKUP(BS$7,'[5]Curve Summary'!$A$8:$AG$161,3)</f>
        <v>32.72</v>
      </c>
      <c r="BT10" s="169">
        <f>VLOOKUP(BT$7,'[5]Curve Summary'!$A$8:$AG$161,3)</f>
        <v>33.82</v>
      </c>
      <c r="BU10" s="169">
        <f>VLOOKUP(BU$7,'[5]Curve Summary'!$A$8:$AG$161,3)</f>
        <v>30.76</v>
      </c>
      <c r="BV10" s="169">
        <f>VLOOKUP(BV$7,'[5]Curve Summary'!$A$8:$AG$161,3)</f>
        <v>31.49</v>
      </c>
      <c r="BW10" s="169">
        <f>VLOOKUP(BW$7,'[5]Curve Summary'!$A$8:$AG$161,3)</f>
        <v>46.14</v>
      </c>
      <c r="BX10" s="169">
        <f>VLOOKUP(BX$7,'[5]Curve Summary'!$A$8:$AG$161,3)</f>
        <v>51.21</v>
      </c>
      <c r="BY10" s="169">
        <f>VLOOKUP(BY$7,'[5]Curve Summary'!$A$8:$AG$161,3)</f>
        <v>43.28</v>
      </c>
      <c r="BZ10" s="169">
        <f>VLOOKUP(BZ$7,'[5]Curve Summary'!$A$8:$AG$161,3)</f>
        <v>36.06</v>
      </c>
      <c r="CA10" s="169">
        <f>VLOOKUP(CA$7,'[5]Curve Summary'!$A$8:$AG$161,3)</f>
        <v>34.619999999999997</v>
      </c>
      <c r="CB10" s="169">
        <f>VLOOKUP(CB$7,'[5]Curve Summary'!$A$8:$AG$161,3)</f>
        <v>36.44</v>
      </c>
      <c r="CC10" s="169">
        <f>VLOOKUP(CC$7,'[5]Curve Summary'!$A$8:$AG$161,3)</f>
        <v>37.299999999999997</v>
      </c>
      <c r="CD10" s="169">
        <f>VLOOKUP(CD$7,'[5]Curve Summary'!$A$8:$AG$161,3)</f>
        <v>35.71</v>
      </c>
      <c r="CE10" s="169">
        <f>VLOOKUP(CE$7,'[5]Curve Summary'!$A$8:$AG$161,3)</f>
        <v>33.840000000000003</v>
      </c>
      <c r="CF10" s="169">
        <f>VLOOKUP(CF$7,'[5]Curve Summary'!$A$8:$AG$161,3)</f>
        <v>34.85</v>
      </c>
      <c r="CG10" s="169">
        <f>VLOOKUP(CG$7,'[5]Curve Summary'!$A$8:$AG$161,3)</f>
        <v>32.04</v>
      </c>
      <c r="CH10" s="169">
        <f>VLOOKUP(CH$7,'[5]Curve Summary'!$A$8:$AG$161,3)</f>
        <v>32.72</v>
      </c>
      <c r="CI10" s="169">
        <f>VLOOKUP(CI$7,'[5]Curve Summary'!$A$8:$AG$161,3)</f>
        <v>46.17</v>
      </c>
      <c r="CJ10" s="169">
        <f>VLOOKUP(CJ$7,'[5]Curve Summary'!$A$8:$AG$161,3)</f>
        <v>50.84</v>
      </c>
      <c r="CK10" s="169">
        <f>VLOOKUP(CK$7,'[5]Curve Summary'!$A$8:$AG$161,3)</f>
        <v>43.55</v>
      </c>
      <c r="CL10" s="169">
        <f>VLOOKUP(CL$7,'[5]Curve Summary'!$A$8:$AG$161,3)</f>
        <v>36.93</v>
      </c>
      <c r="CM10" s="169">
        <f>VLOOKUP(CM$7,'[5]Curve Summary'!$A$8:$AG$161,3)</f>
        <v>35.61</v>
      </c>
      <c r="CN10" s="169">
        <f>VLOOKUP(CN$7,'[5]Curve Summary'!$A$8:$AG$161,3)</f>
        <v>37.29</v>
      </c>
      <c r="CO10" s="169">
        <f>VLOOKUP(CO$7,'[5]Curve Summary'!$A$8:$AG$161,3)</f>
        <v>38.299999999999997</v>
      </c>
      <c r="CP10" s="169">
        <f>VLOOKUP(CP$7,'[5]Curve Summary'!$A$8:$AG$161,3)</f>
        <v>36.83</v>
      </c>
      <c r="CQ10" s="169">
        <f>VLOOKUP(CQ$7,'[5]Curve Summary'!$A$8:$AG$161,3)</f>
        <v>35.119999999999997</v>
      </c>
      <c r="CR10" s="169">
        <f>VLOOKUP(CR$7,'[5]Curve Summary'!$A$8:$AG$161,3)</f>
        <v>36.049999999999997</v>
      </c>
      <c r="CS10" s="169">
        <f>VLOOKUP(CS$7,'[5]Curve Summary'!$A$8:$AG$161,3)</f>
        <v>33.46</v>
      </c>
      <c r="CT10" s="169">
        <f>VLOOKUP(CT$7,'[5]Curve Summary'!$A$8:$AG$161,3)</f>
        <v>34.090000000000003</v>
      </c>
      <c r="CU10" s="169">
        <f>VLOOKUP(CU$7,'[5]Curve Summary'!$A$8:$AG$161,3)</f>
        <v>46.49</v>
      </c>
      <c r="CV10" s="169">
        <f>VLOOKUP(CV$7,'[5]Curve Summary'!$A$8:$AG$161,3)</f>
        <v>50.8</v>
      </c>
      <c r="CW10" s="169">
        <f>VLOOKUP(CW$7,'[5]Curve Summary'!$A$8:$AG$161,3)</f>
        <v>44.08</v>
      </c>
      <c r="CX10" s="169">
        <f>VLOOKUP(CX$7,'[5]Curve Summary'!$A$8:$AG$161,3)</f>
        <v>37.97</v>
      </c>
      <c r="CY10" s="169">
        <f>VLOOKUP(CY$7,'[5]Curve Summary'!$A$8:$AG$161,3)</f>
        <v>36.76</v>
      </c>
      <c r="CZ10" s="169">
        <f>VLOOKUP(CZ$7,'[5]Curve Summary'!$A$8:$AG$161,3)</f>
        <v>38.31</v>
      </c>
      <c r="DA10" s="169">
        <f>VLOOKUP(DA$7,'[5]Curve Summary'!$A$8:$AG$161,3)</f>
        <v>39.270000000000003</v>
      </c>
      <c r="DB10" s="169">
        <f>VLOOKUP(DB$7,'[5]Curve Summary'!$A$8:$AG$161,3)</f>
        <v>37.9</v>
      </c>
      <c r="DC10" s="169">
        <f>VLOOKUP(DC$7,'[5]Curve Summary'!$A$8:$AG$161,3)</f>
        <v>36.29</v>
      </c>
      <c r="DD10" s="169">
        <f>VLOOKUP(DD$7,'[5]Curve Summary'!$A$8:$AG$161,3)</f>
        <v>37.159999999999997</v>
      </c>
      <c r="DE10" s="169">
        <f>VLOOKUP(DE$7,'[5]Curve Summary'!$A$8:$AG$161,3)</f>
        <v>34.729999999999997</v>
      </c>
      <c r="DF10" s="169">
        <f>VLOOKUP(DF$7,'[5]Curve Summary'!$A$8:$AG$161,3)</f>
        <v>35.32</v>
      </c>
      <c r="DG10" s="169">
        <f>VLOOKUP(DG$7,'[5]Curve Summary'!$A$8:$AG$161,3)</f>
        <v>47.02</v>
      </c>
      <c r="DH10" s="169">
        <f>VLOOKUP(DH$7,'[5]Curve Summary'!$A$8:$AG$161,3)</f>
        <v>51.08</v>
      </c>
      <c r="DI10" s="169">
        <f>VLOOKUP(DI$7,'[5]Curve Summary'!$A$8:$AG$161,3)</f>
        <v>44.75</v>
      </c>
      <c r="DJ10" s="169">
        <f>VLOOKUP(DJ$7,'[5]Curve Summary'!$A$8:$AG$161,3)</f>
        <v>38.99</v>
      </c>
      <c r="DK10" s="169">
        <f>VLOOKUP(DK$7,'[5]Curve Summary'!$A$8:$AG$161,3)</f>
        <v>37.85</v>
      </c>
      <c r="DL10" s="169">
        <f>VLOOKUP(DL$7,'[5]Curve Summary'!$A$8:$AG$161,3)</f>
        <v>39.31</v>
      </c>
      <c r="DM10" s="169">
        <f>VLOOKUP(DM$7,'[5]Curve Summary'!$A$8:$AG$161,3)</f>
        <v>40.35</v>
      </c>
      <c r="DN10" s="169">
        <f>VLOOKUP(DN$7,'[5]Curve Summary'!$A$8:$AG$161,3)</f>
        <v>39.049999999999997</v>
      </c>
      <c r="DO10" s="169">
        <f>VLOOKUP(DO$7,'[5]Curve Summary'!$A$8:$AG$161,3)</f>
        <v>37.54</v>
      </c>
      <c r="DP10" s="169">
        <f>VLOOKUP(DP$7,'[5]Curve Summary'!$A$8:$AG$161,3)</f>
        <v>38.369999999999997</v>
      </c>
      <c r="DQ10" s="169">
        <f>VLOOKUP(DQ$7,'[5]Curve Summary'!$A$8:$AG$161,3)</f>
        <v>36.07</v>
      </c>
      <c r="DR10" s="169">
        <f>VLOOKUP(DR$7,'[5]Curve Summary'!$A$8:$AG$161,3)</f>
        <v>36.630000000000003</v>
      </c>
      <c r="DS10" s="169">
        <f>VLOOKUP(DS$7,'[5]Curve Summary'!$A$8:$AG$161,3)</f>
        <v>47.67</v>
      </c>
      <c r="DT10" s="169">
        <f>VLOOKUP(DT$7,'[5]Curve Summary'!$A$8:$AG$161,3)</f>
        <v>51.51</v>
      </c>
      <c r="DU10" s="169">
        <f>VLOOKUP(DU$7,'[5]Curve Summary'!$A$8:$AG$161,3)</f>
        <v>45.53</v>
      </c>
      <c r="DV10" s="169">
        <f>VLOOKUP(DV$7,'[5]Curve Summary'!$A$8:$AG$161,3)</f>
        <v>40.1</v>
      </c>
      <c r="DW10" s="169">
        <f>VLOOKUP(DW$7,'[5]Curve Summary'!$A$8:$AG$161,3)</f>
        <v>39.020000000000003</v>
      </c>
      <c r="DX10" s="169">
        <f>VLOOKUP(DX$7,'[5]Curve Summary'!$A$8:$AG$161,3)</f>
        <v>40.4</v>
      </c>
      <c r="DY10" s="169">
        <f>VLOOKUP(DY$7,'[5]Curve Summary'!$A$8:$AG$161,3)</f>
        <v>41.42</v>
      </c>
      <c r="DZ10" s="169">
        <f>VLOOKUP(DZ$7,'[5]Curve Summary'!$A$8:$AG$161,3)</f>
        <v>40.21</v>
      </c>
      <c r="EA10" s="169">
        <f>VLOOKUP(EA$7,'[5]Curve Summary'!$A$8:$AG$161,3)</f>
        <v>38.78</v>
      </c>
      <c r="EB10" s="169">
        <f>VLOOKUP(EB$7,'[5]Curve Summary'!$A$8:$AG$161,3)</f>
        <v>39.57</v>
      </c>
      <c r="EC10" s="169">
        <f>VLOOKUP(EC$7,'[5]Curve Summary'!$A$8:$AG$161,3)</f>
        <v>37.4</v>
      </c>
      <c r="ED10" s="169">
        <f>VLOOKUP(ED$7,'[5]Curve Summary'!$A$8:$AG$161,3)</f>
        <v>37.93</v>
      </c>
      <c r="EE10" s="169">
        <f>VLOOKUP(EE$7,'[5]Curve Summary'!$A$8:$AG$161,3)</f>
        <v>48.35</v>
      </c>
      <c r="EF10" s="169">
        <f>VLOOKUP(EF$7,'[5]Curve Summary'!$A$8:$AG$161,3)</f>
        <v>51.97</v>
      </c>
      <c r="EG10" s="169">
        <f>VLOOKUP(EG$7,'[5]Curve Summary'!$A$8:$AG$161,3)</f>
        <v>46.33</v>
      </c>
      <c r="EH10" s="169">
        <f>VLOOKUP(EH$7,'[5]Curve Summary'!$A$8:$AG$161,3)</f>
        <v>41.2</v>
      </c>
      <c r="EI10" s="169">
        <f>VLOOKUP(EI$7,'[5]Curve Summary'!$A$8:$AG$161,3)</f>
        <v>40.19</v>
      </c>
      <c r="EJ10" s="169">
        <f>VLOOKUP(EJ$7,'[5]Curve Summary'!$A$8:$AG$161,3)</f>
        <v>41.49</v>
      </c>
    </row>
    <row r="11" spans="1:140" ht="13.7" customHeight="1" x14ac:dyDescent="0.2">
      <c r="A11" s="165" t="s">
        <v>140</v>
      </c>
      <c r="B11" s="142"/>
      <c r="C11" s="132">
        <f>'[5]Power Desk Daily Price'!$AC11</f>
        <v>25.034800000000001</v>
      </c>
      <c r="D11" s="132">
        <f ca="1">IF(ISERROR((AVERAGE(OFFSET('[5]Curve Summary'!$E$6,26,0,2,1))*2+ 23* '[5]Curve Summary Backup'!$E$38)/25), '[5]Curve Summary Backup'!$E$38,(AVERAGE(OFFSET('[5]Curve Summary'!$E$6,26,0,2,1))*2+ 23* '[5]Curve Summary Backup'!$E$38)/25)</f>
        <v>26.4</v>
      </c>
      <c r="E11" s="132">
        <f>VLOOKUP(E$7,'[5]Curve Summary'!$A$7:$AG$55,5)</f>
        <v>33</v>
      </c>
      <c r="F11" s="167">
        <f t="shared" ca="1" si="0"/>
        <v>28.066625806451611</v>
      </c>
      <c r="G11" s="132">
        <f t="shared" si="1"/>
        <v>32.75</v>
      </c>
      <c r="H11" s="132">
        <f t="shared" si="2"/>
        <v>33</v>
      </c>
      <c r="I11" s="132">
        <f t="shared" si="2"/>
        <v>32.5</v>
      </c>
      <c r="J11" s="132">
        <f t="shared" si="3"/>
        <v>29.75</v>
      </c>
      <c r="K11" s="132">
        <f t="shared" si="4"/>
        <v>30.5</v>
      </c>
      <c r="L11" s="132">
        <f t="shared" si="4"/>
        <v>29</v>
      </c>
      <c r="M11" s="132">
        <f t="shared" si="4"/>
        <v>29</v>
      </c>
      <c r="N11" s="132">
        <f t="shared" si="4"/>
        <v>35.75</v>
      </c>
      <c r="O11" s="132">
        <f t="shared" si="5"/>
        <v>46.5</v>
      </c>
      <c r="P11" s="132">
        <f t="shared" si="6"/>
        <v>43</v>
      </c>
      <c r="Q11" s="132">
        <f t="shared" si="6"/>
        <v>50</v>
      </c>
      <c r="R11" s="132">
        <f t="shared" si="6"/>
        <v>42</v>
      </c>
      <c r="S11" s="132">
        <f t="shared" si="7"/>
        <v>35.25</v>
      </c>
      <c r="T11" s="132">
        <f t="shared" si="8"/>
        <v>36</v>
      </c>
      <c r="U11" s="132">
        <f t="shared" si="8"/>
        <v>33.75</v>
      </c>
      <c r="V11" s="132">
        <f t="shared" si="8"/>
        <v>36</v>
      </c>
      <c r="W11" s="167">
        <f t="shared" si="12"/>
        <v>35.892156862745097</v>
      </c>
      <c r="X11" s="132">
        <f t="shared" si="13"/>
        <v>39.213725490196076</v>
      </c>
      <c r="Y11" s="132">
        <f t="shared" si="14"/>
        <v>39.702651006711413</v>
      </c>
      <c r="Z11" s="132">
        <f t="shared" si="15"/>
        <v>40.14705882352942</v>
      </c>
      <c r="AA11" s="132">
        <f t="shared" si="9"/>
        <v>40.747647058823539</v>
      </c>
      <c r="AB11" s="133">
        <f t="shared" si="10"/>
        <v>41.614804687499998</v>
      </c>
      <c r="AC11" s="168">
        <f t="shared" ca="1" si="11"/>
        <v>39.6564240677966</v>
      </c>
      <c r="AD11" s="163"/>
      <c r="AE11" s="163"/>
      <c r="AF11" s="164"/>
      <c r="AG11" s="169">
        <f>VLOOKUP(AG$7,'[5]Curve Summary'!$A$8:$AG$161,5)</f>
        <v>33</v>
      </c>
      <c r="AH11" s="169">
        <f>VLOOKUP(AH$7,'[5]Curve Summary'!$A$8:$AG$161,5)</f>
        <v>32.5</v>
      </c>
      <c r="AI11" s="169">
        <f>VLOOKUP(AI$7,'[5]Curve Summary'!$A$8:$AG$161,5)</f>
        <v>30.5</v>
      </c>
      <c r="AJ11" s="169">
        <f>VLOOKUP(AJ$7,'[5]Curve Summary'!$A$8:$AG$161,5)</f>
        <v>29</v>
      </c>
      <c r="AK11" s="169">
        <f>VLOOKUP(AK$7,'[5]Curve Summary'!$A$8:$AG$161,5)</f>
        <v>29</v>
      </c>
      <c r="AL11" s="169">
        <f>VLOOKUP(AL$7,'[5]Curve Summary'!$A$8:$AG$161,5)</f>
        <v>35.75</v>
      </c>
      <c r="AM11" s="169">
        <f>VLOOKUP(AM$7,'[5]Curve Summary'!$A$8:$AG$161,5)</f>
        <v>43</v>
      </c>
      <c r="AN11" s="169">
        <f>VLOOKUP(AN$7,'[5]Curve Summary'!$A$8:$AG$161,5)</f>
        <v>50</v>
      </c>
      <c r="AO11" s="169">
        <f>VLOOKUP(AO$7,'[5]Curve Summary'!$A$8:$AG$161,5)</f>
        <v>42</v>
      </c>
      <c r="AP11" s="169">
        <f>VLOOKUP(AP$7,'[5]Curve Summary'!$A$8:$AG$161,5)</f>
        <v>36</v>
      </c>
      <c r="AQ11" s="169">
        <f>VLOOKUP(AQ$7,'[5]Curve Summary'!$A$8:$AG$161,5)</f>
        <v>33.75</v>
      </c>
      <c r="AR11" s="169">
        <f>VLOOKUP(AR$7,'[5]Curve Summary'!$A$8:$AG$161,5)</f>
        <v>36</v>
      </c>
      <c r="AS11" s="169">
        <f>VLOOKUP(AS$7,'[5]Curve Summary'!$A$8:$AG$161,5)</f>
        <v>37</v>
      </c>
      <c r="AT11" s="169">
        <f>VLOOKUP(AT$7,'[5]Curve Summary'!$A$8:$AG$161,5)</f>
        <v>36</v>
      </c>
      <c r="AU11" s="169">
        <f>VLOOKUP(AU$7,'[5]Curve Summary'!$A$8:$AG$161,5)</f>
        <v>33.5</v>
      </c>
      <c r="AV11" s="169">
        <f>VLOOKUP(AV$7,'[5]Curve Summary'!$A$8:$AG$161,5)</f>
        <v>32.25</v>
      </c>
      <c r="AW11" s="169">
        <f>VLOOKUP(AW$7,'[5]Curve Summary'!$A$8:$AG$161,5)</f>
        <v>33.25</v>
      </c>
      <c r="AX11" s="169">
        <f>VLOOKUP(AX$7,'[5]Curve Summary'!$A$8:$AG$161,5)</f>
        <v>37.25</v>
      </c>
      <c r="AY11" s="169">
        <f>VLOOKUP(AY$7,'[5]Curve Summary'!$A$8:$AG$161,5)</f>
        <v>46.25</v>
      </c>
      <c r="AZ11" s="169">
        <f>VLOOKUP(AZ$7,'[5]Curve Summary'!$A$8:$AG$161,5)</f>
        <v>55.25</v>
      </c>
      <c r="BA11" s="169">
        <f>VLOOKUP(BA$7,'[5]Curve Summary'!$A$8:$AG$161,5)</f>
        <v>50.25</v>
      </c>
      <c r="BB11" s="169">
        <f>VLOOKUP(BB$7,'[5]Curve Summary'!$A$8:$AG$161,5)</f>
        <v>36.5</v>
      </c>
      <c r="BC11" s="169">
        <f>VLOOKUP(BC$7,'[5]Curve Summary'!$A$8:$AG$161,5)</f>
        <v>35.5</v>
      </c>
      <c r="BD11" s="169">
        <f>VLOOKUP(BD$7,'[5]Curve Summary'!$A$8:$AG$161,5)</f>
        <v>37.5</v>
      </c>
      <c r="BE11" s="169">
        <f>VLOOKUP(BE$7,'[5]Curve Summary'!$A$8:$AG$161,5)</f>
        <v>38.64</v>
      </c>
      <c r="BF11" s="169">
        <f>VLOOKUP(BF$7,'[5]Curve Summary'!$A$8:$AG$161,5)</f>
        <v>38.11</v>
      </c>
      <c r="BG11" s="169">
        <f>VLOOKUP(BG$7,'[5]Curve Summary'!$A$8:$AG$161,5)</f>
        <v>36.58</v>
      </c>
      <c r="BH11" s="169">
        <f>VLOOKUP(BH$7,'[5]Curve Summary'!$A$8:$AG$161,5)</f>
        <v>34.86</v>
      </c>
      <c r="BI11" s="169">
        <f>VLOOKUP(BI$7,'[5]Curve Summary'!$A$8:$AG$161,5)</f>
        <v>36.520000000000003</v>
      </c>
      <c r="BJ11" s="169">
        <f>VLOOKUP(BJ$7,'[5]Curve Summary'!$A$8:$AG$161,5)</f>
        <v>41</v>
      </c>
      <c r="BK11" s="169">
        <f>VLOOKUP(BK$7,'[5]Curve Summary'!$A$8:$AG$161,5)</f>
        <v>43.08</v>
      </c>
      <c r="BL11" s="169">
        <f>VLOOKUP(BL$7,'[5]Curve Summary'!$A$8:$AG$161,5)</f>
        <v>50.51</v>
      </c>
      <c r="BM11" s="169">
        <f>VLOOKUP(BM$7,'[5]Curve Summary'!$A$8:$AG$161,5)</f>
        <v>46.43</v>
      </c>
      <c r="BN11" s="169">
        <f>VLOOKUP(BN$7,'[5]Curve Summary'!$A$8:$AG$161,5)</f>
        <v>38.130000000000003</v>
      </c>
      <c r="BO11" s="169">
        <f>VLOOKUP(BO$7,'[5]Curve Summary'!$A$8:$AG$161,5)</f>
        <v>36.35</v>
      </c>
      <c r="BP11" s="169">
        <f>VLOOKUP(BP$7,'[5]Curve Summary'!$A$8:$AG$161,5)</f>
        <v>38.01</v>
      </c>
      <c r="BQ11" s="169">
        <f>VLOOKUP(BQ$7,'[5]Curve Summary'!$A$8:$AG$161,5)</f>
        <v>38.85</v>
      </c>
      <c r="BR11" s="169">
        <f>VLOOKUP(BR$7,'[5]Curve Summary'!$A$8:$AG$161,5)</f>
        <v>38.6</v>
      </c>
      <c r="BS11" s="169">
        <f>VLOOKUP(BS$7,'[5]Curve Summary'!$A$8:$AG$161,5)</f>
        <v>37.35</v>
      </c>
      <c r="BT11" s="169">
        <f>VLOOKUP(BT$7,'[5]Curve Summary'!$A$8:$AG$161,5)</f>
        <v>36.35</v>
      </c>
      <c r="BU11" s="169">
        <f>VLOOKUP(BU$7,'[5]Curve Summary'!$A$8:$AG$161,5)</f>
        <v>37.85</v>
      </c>
      <c r="BV11" s="169">
        <f>VLOOKUP(BV$7,'[5]Curve Summary'!$A$8:$AG$161,5)</f>
        <v>42.1</v>
      </c>
      <c r="BW11" s="169">
        <f>VLOOKUP(BW$7,'[5]Curve Summary'!$A$8:$AG$161,5)</f>
        <v>41.6</v>
      </c>
      <c r="BX11" s="169">
        <f>VLOOKUP(BX$7,'[5]Curve Summary'!$A$8:$AG$161,5)</f>
        <v>47.85</v>
      </c>
      <c r="BY11" s="169">
        <f>VLOOKUP(BY$7,'[5]Curve Summary'!$A$8:$AG$161,5)</f>
        <v>44.35</v>
      </c>
      <c r="BZ11" s="169">
        <f>VLOOKUP(BZ$7,'[5]Curve Summary'!$A$8:$AG$161,5)</f>
        <v>39.85</v>
      </c>
      <c r="CA11" s="169">
        <f>VLOOKUP(CA$7,'[5]Curve Summary'!$A$8:$AG$161,5)</f>
        <v>37.6</v>
      </c>
      <c r="CB11" s="169">
        <f>VLOOKUP(CB$7,'[5]Curve Summary'!$A$8:$AG$161,5)</f>
        <v>38.85</v>
      </c>
      <c r="CC11" s="169">
        <f>VLOOKUP(CC$7,'[5]Curve Summary'!$A$8:$AG$161,5)</f>
        <v>39.06</v>
      </c>
      <c r="CD11" s="169">
        <f>VLOOKUP(CD$7,'[5]Curve Summary'!$A$8:$AG$161,5)</f>
        <v>39.049999999999997</v>
      </c>
      <c r="CE11" s="169">
        <f>VLOOKUP(CE$7,'[5]Curve Summary'!$A$8:$AG$161,5)</f>
        <v>38.049999999999997</v>
      </c>
      <c r="CF11" s="169">
        <f>VLOOKUP(CF$7,'[5]Curve Summary'!$A$8:$AG$161,5)</f>
        <v>37.729999999999997</v>
      </c>
      <c r="CG11" s="169">
        <f>VLOOKUP(CG$7,'[5]Curve Summary'!$A$8:$AG$161,5)</f>
        <v>39.04</v>
      </c>
      <c r="CH11" s="169">
        <f>VLOOKUP(CH$7,'[5]Curve Summary'!$A$8:$AG$161,5)</f>
        <v>42.98</v>
      </c>
      <c r="CI11" s="169">
        <f>VLOOKUP(CI$7,'[5]Curve Summary'!$A$8:$AG$161,5)</f>
        <v>40.32</v>
      </c>
      <c r="CJ11" s="169">
        <f>VLOOKUP(CJ$7,'[5]Curve Summary'!$A$8:$AG$161,5)</f>
        <v>45.68</v>
      </c>
      <c r="CK11" s="169">
        <f>VLOOKUP(CK$7,'[5]Curve Summary'!$A$8:$AG$161,5)</f>
        <v>42.68</v>
      </c>
      <c r="CL11" s="169">
        <f>VLOOKUP(CL$7,'[5]Curve Summary'!$A$8:$AG$161,5)</f>
        <v>41.32</v>
      </c>
      <c r="CM11" s="169">
        <f>VLOOKUP(CM$7,'[5]Curve Summary'!$A$8:$AG$161,5)</f>
        <v>38.630000000000003</v>
      </c>
      <c r="CN11" s="169">
        <f>VLOOKUP(CN$7,'[5]Curve Summary'!$A$8:$AG$161,5)</f>
        <v>39.68</v>
      </c>
      <c r="CO11" s="169">
        <f>VLOOKUP(CO$7,'[5]Curve Summary'!$A$8:$AG$161,5)</f>
        <v>39.29</v>
      </c>
      <c r="CP11" s="169">
        <f>VLOOKUP(CP$7,'[5]Curve Summary'!$A$8:$AG$161,5)</f>
        <v>39.409999999999997</v>
      </c>
      <c r="CQ11" s="169">
        <f>VLOOKUP(CQ$7,'[5]Curve Summary'!$A$8:$AG$161,5)</f>
        <v>38.54</v>
      </c>
      <c r="CR11" s="169">
        <f>VLOOKUP(CR$7,'[5]Curve Summary'!$A$8:$AG$161,5)</f>
        <v>38.6</v>
      </c>
      <c r="CS11" s="169">
        <f>VLOOKUP(CS$7,'[5]Curve Summary'!$A$8:$AG$161,5)</f>
        <v>39.799999999999997</v>
      </c>
      <c r="CT11" s="169">
        <f>VLOOKUP(CT$7,'[5]Curve Summary'!$A$8:$AG$161,5)</f>
        <v>43.58</v>
      </c>
      <c r="CU11" s="169">
        <f>VLOOKUP(CU$7,'[5]Curve Summary'!$A$8:$AG$161,5)</f>
        <v>39.72</v>
      </c>
      <c r="CV11" s="169">
        <f>VLOOKUP(CV$7,'[5]Curve Summary'!$A$8:$AG$161,5)</f>
        <v>44.6</v>
      </c>
      <c r="CW11" s="169">
        <f>VLOOKUP(CW$7,'[5]Curve Summary'!$A$8:$AG$161,5)</f>
        <v>41.86</v>
      </c>
      <c r="CX11" s="169">
        <f>VLOOKUP(CX$7,'[5]Curve Summary'!$A$8:$AG$161,5)</f>
        <v>42.24</v>
      </c>
      <c r="CY11" s="169">
        <f>VLOOKUP(CY$7,'[5]Curve Summary'!$A$8:$AG$161,5)</f>
        <v>39.31</v>
      </c>
      <c r="CZ11" s="169">
        <f>VLOOKUP(CZ$7,'[5]Curve Summary'!$A$8:$AG$161,5)</f>
        <v>40.25</v>
      </c>
      <c r="DA11" s="169">
        <f>VLOOKUP(DA$7,'[5]Curve Summary'!$A$8:$AG$161,5)</f>
        <v>39.520000000000003</v>
      </c>
      <c r="DB11" s="169">
        <f>VLOOKUP(DB$7,'[5]Curve Summary'!$A$8:$AG$161,5)</f>
        <v>39.74</v>
      </c>
      <c r="DC11" s="169">
        <f>VLOOKUP(DC$7,'[5]Curve Summary'!$A$8:$AG$161,5)</f>
        <v>38.96</v>
      </c>
      <c r="DD11" s="169">
        <f>VLOOKUP(DD$7,'[5]Curve Summary'!$A$8:$AG$161,5)</f>
        <v>39.29</v>
      </c>
      <c r="DE11" s="169">
        <f>VLOOKUP(DE$7,'[5]Curve Summary'!$A$8:$AG$161,5)</f>
        <v>40.409999999999997</v>
      </c>
      <c r="DF11" s="169">
        <f>VLOOKUP(DF$7,'[5]Curve Summary'!$A$8:$AG$161,5)</f>
        <v>44.08</v>
      </c>
      <c r="DG11" s="169">
        <f>VLOOKUP(DG$7,'[5]Curve Summary'!$A$8:$AG$161,5)</f>
        <v>39.380000000000003</v>
      </c>
      <c r="DH11" s="169">
        <f>VLOOKUP(DH$7,'[5]Curve Summary'!$A$8:$AG$161,5)</f>
        <v>43.91</v>
      </c>
      <c r="DI11" s="169">
        <f>VLOOKUP(DI$7,'[5]Curve Summary'!$A$8:$AG$161,5)</f>
        <v>41.36</v>
      </c>
      <c r="DJ11" s="169">
        <f>VLOOKUP(DJ$7,'[5]Curve Summary'!$A$8:$AG$161,5)</f>
        <v>42.97</v>
      </c>
      <c r="DK11" s="169">
        <f>VLOOKUP(DK$7,'[5]Curve Summary'!$A$8:$AG$161,5)</f>
        <v>39.86</v>
      </c>
      <c r="DL11" s="169">
        <f>VLOOKUP(DL$7,'[5]Curve Summary'!$A$8:$AG$161,5)</f>
        <v>40.72</v>
      </c>
      <c r="DM11" s="169">
        <f>VLOOKUP(DM$7,'[5]Curve Summary'!$A$8:$AG$161,5)</f>
        <v>39.76</v>
      </c>
      <c r="DN11" s="169">
        <f>VLOOKUP(DN$7,'[5]Curve Summary'!$A$8:$AG$161,5)</f>
        <v>40.07</v>
      </c>
      <c r="DO11" s="169">
        <f>VLOOKUP(DO$7,'[5]Curve Summary'!$A$8:$AG$161,5)</f>
        <v>39.380000000000003</v>
      </c>
      <c r="DP11" s="169">
        <f>VLOOKUP(DP$7,'[5]Curve Summary'!$A$8:$AG$161,5)</f>
        <v>39.950000000000003</v>
      </c>
      <c r="DQ11" s="169">
        <f>VLOOKUP(DQ$7,'[5]Curve Summary'!$A$8:$AG$161,5)</f>
        <v>41</v>
      </c>
      <c r="DR11" s="169">
        <f>VLOOKUP(DR$7,'[5]Curve Summary'!$A$8:$AG$161,5)</f>
        <v>44.56</v>
      </c>
      <c r="DS11" s="169">
        <f>VLOOKUP(DS$7,'[5]Curve Summary'!$A$8:$AG$161,5)</f>
        <v>39.08</v>
      </c>
      <c r="DT11" s="169">
        <f>VLOOKUP(DT$7,'[5]Curve Summary'!$A$8:$AG$161,5)</f>
        <v>43.28</v>
      </c>
      <c r="DU11" s="169">
        <f>VLOOKUP(DU$7,'[5]Curve Summary'!$A$8:$AG$161,5)</f>
        <v>40.92</v>
      </c>
      <c r="DV11" s="169">
        <f>VLOOKUP(DV$7,'[5]Curve Summary'!$A$8:$AG$161,5)</f>
        <v>43.66</v>
      </c>
      <c r="DW11" s="169">
        <f>VLOOKUP(DW$7,'[5]Curve Summary'!$A$8:$AG$161,5)</f>
        <v>40.39</v>
      </c>
      <c r="DX11" s="169">
        <f>VLOOKUP(DX$7,'[5]Curve Summary'!$A$8:$AG$161,5)</f>
        <v>41.18</v>
      </c>
      <c r="DY11" s="169">
        <f>VLOOKUP(DY$7,'[5]Curve Summary'!$A$8:$AG$161,5)</f>
        <v>40.24</v>
      </c>
      <c r="DZ11" s="169">
        <f>VLOOKUP(DZ$7,'[5]Curve Summary'!$A$8:$AG$161,5)</f>
        <v>40.630000000000003</v>
      </c>
      <c r="EA11" s="169">
        <f>VLOOKUP(EA$7,'[5]Curve Summary'!$A$8:$AG$161,5)</f>
        <v>40.03</v>
      </c>
      <c r="EB11" s="169">
        <f>VLOOKUP(EB$7,'[5]Curve Summary'!$A$8:$AG$161,5)</f>
        <v>40.83</v>
      </c>
      <c r="EC11" s="169">
        <f>VLOOKUP(EC$7,'[5]Curve Summary'!$A$8:$AG$161,5)</f>
        <v>41.81</v>
      </c>
      <c r="ED11" s="169">
        <f>VLOOKUP(ED$7,'[5]Curve Summary'!$A$8:$AG$161,5)</f>
        <v>45.27</v>
      </c>
      <c r="EE11" s="169">
        <f>VLOOKUP(EE$7,'[5]Curve Summary'!$A$8:$AG$161,5)</f>
        <v>39.06</v>
      </c>
      <c r="EF11" s="169">
        <f>VLOOKUP(EF$7,'[5]Curve Summary'!$A$8:$AG$161,5)</f>
        <v>42.97</v>
      </c>
      <c r="EG11" s="169">
        <f>VLOOKUP(EG$7,'[5]Curve Summary'!$A$8:$AG$161,5)</f>
        <v>40.770000000000003</v>
      </c>
      <c r="EH11" s="169">
        <f>VLOOKUP(EH$7,'[5]Curve Summary'!$A$8:$AG$161,5)</f>
        <v>44.57</v>
      </c>
      <c r="EI11" s="169">
        <f>VLOOKUP(EI$7,'[5]Curve Summary'!$A$8:$AG$161,5)</f>
        <v>41.15</v>
      </c>
      <c r="EJ11" s="169">
        <f>VLOOKUP(EJ$7,'[5]Curve Summary'!$A$8:$AG$161,5)</f>
        <v>41.87</v>
      </c>
    </row>
    <row r="12" spans="1:140" ht="13.7" customHeight="1" x14ac:dyDescent="0.2">
      <c r="A12" s="165" t="s">
        <v>141</v>
      </c>
      <c r="B12" s="142"/>
      <c r="C12" s="132">
        <f>'[5]Power Desk Daily Price'!$AC12</f>
        <v>27.93180004577637</v>
      </c>
      <c r="D12" s="132">
        <f ca="1">IF(ISERROR((AVERAGE(OFFSET('[5]Curve Summary'!$I$6,26,0,2,1))*2+ 23* '[5]Curve Summary Backup'!$I$38)/25), '[5]Curve Summary Backup'!$I$38,(AVERAGE(OFFSET('[5]Curve Summary'!$I$6,26,0,2,1))*2+ 23* '[5]Curve Summary Backup'!$I$38)/25)</f>
        <v>24.9</v>
      </c>
      <c r="E12" s="132">
        <f>VLOOKUP(E$7,'[5]Curve Summary'!$A$7:$AG$55,9)</f>
        <v>29</v>
      </c>
      <c r="F12" s="167">
        <f t="shared" ca="1" si="0"/>
        <v>27.24948066066619</v>
      </c>
      <c r="G12" s="132">
        <f t="shared" si="1"/>
        <v>30.5</v>
      </c>
      <c r="H12" s="132">
        <f t="shared" si="2"/>
        <v>30.5</v>
      </c>
      <c r="I12" s="132">
        <f t="shared" si="2"/>
        <v>30.5</v>
      </c>
      <c r="J12" s="132">
        <f t="shared" si="3"/>
        <v>29.375</v>
      </c>
      <c r="K12" s="132">
        <f t="shared" si="4"/>
        <v>29.75</v>
      </c>
      <c r="L12" s="132">
        <f t="shared" si="4"/>
        <v>29</v>
      </c>
      <c r="M12" s="132">
        <f t="shared" si="4"/>
        <v>29</v>
      </c>
      <c r="N12" s="132">
        <f t="shared" si="4"/>
        <v>35.75</v>
      </c>
      <c r="O12" s="132">
        <f t="shared" si="5"/>
        <v>46.5</v>
      </c>
      <c r="P12" s="132">
        <f t="shared" si="6"/>
        <v>43</v>
      </c>
      <c r="Q12" s="132">
        <f t="shared" si="6"/>
        <v>50</v>
      </c>
      <c r="R12" s="132">
        <f t="shared" si="6"/>
        <v>38.25</v>
      </c>
      <c r="S12" s="132">
        <f t="shared" si="7"/>
        <v>34.833333333333336</v>
      </c>
      <c r="T12" s="132">
        <f t="shared" si="8"/>
        <v>34.75</v>
      </c>
      <c r="U12" s="132">
        <f t="shared" si="8"/>
        <v>33.75</v>
      </c>
      <c r="V12" s="132">
        <f t="shared" si="8"/>
        <v>36</v>
      </c>
      <c r="W12" s="167">
        <f t="shared" si="12"/>
        <v>35.050980392156866</v>
      </c>
      <c r="X12" s="132">
        <f t="shared" si="13"/>
        <v>28.657843137254901</v>
      </c>
      <c r="Y12" s="132">
        <f t="shared" si="14"/>
        <v>25.982382550335572</v>
      </c>
      <c r="Z12" s="132">
        <f t="shared" si="15"/>
        <v>24.100980392156863</v>
      </c>
      <c r="AA12" s="132">
        <f t="shared" si="9"/>
        <v>34.114607843137264</v>
      </c>
      <c r="AB12" s="133">
        <f t="shared" si="10"/>
        <v>38.494726562499999</v>
      </c>
      <c r="AC12" s="168">
        <f t="shared" ca="1" si="11"/>
        <v>32.072994830915796</v>
      </c>
      <c r="AD12" s="163"/>
      <c r="AE12" s="163"/>
      <c r="AF12" s="164"/>
      <c r="AG12" s="169">
        <f>VLOOKUP(AG$7,'[5]Curve Summary'!$A$8:$AG$161,9)</f>
        <v>30.5</v>
      </c>
      <c r="AH12" s="169">
        <f>VLOOKUP(AH$7,'[5]Curve Summary'!$A$8:$AG$161,9)</f>
        <v>30.5</v>
      </c>
      <c r="AI12" s="169">
        <f>VLOOKUP(AI$7,'[5]Curve Summary'!$A$8:$AG$161,9)</f>
        <v>29.75</v>
      </c>
      <c r="AJ12" s="169">
        <f>VLOOKUP(AJ$7,'[5]Curve Summary'!$A$8:$AG$161,9)</f>
        <v>29</v>
      </c>
      <c r="AK12" s="169">
        <f>VLOOKUP(AK$7,'[5]Curve Summary'!$A$8:$AG$161,9)</f>
        <v>29</v>
      </c>
      <c r="AL12" s="169">
        <f>VLOOKUP(AL$7,'[5]Curve Summary'!$A$8:$AG$161,9)</f>
        <v>35.75</v>
      </c>
      <c r="AM12" s="169">
        <f>VLOOKUP(AM$7,'[5]Curve Summary'!$A$8:$AG$161,9)</f>
        <v>43</v>
      </c>
      <c r="AN12" s="169">
        <f>VLOOKUP(AN$7,'[5]Curve Summary'!$A$8:$AG$161,9)</f>
        <v>50</v>
      </c>
      <c r="AO12" s="169">
        <f>VLOOKUP(AO$7,'[5]Curve Summary'!$A$8:$AG$161,9)</f>
        <v>38.25</v>
      </c>
      <c r="AP12" s="169">
        <f>VLOOKUP(AP$7,'[5]Curve Summary'!$A$8:$AG$161,9)</f>
        <v>34.75</v>
      </c>
      <c r="AQ12" s="169">
        <f>VLOOKUP(AQ$7,'[5]Curve Summary'!$A$8:$AG$161,9)</f>
        <v>33.75</v>
      </c>
      <c r="AR12" s="169">
        <f>VLOOKUP(AR$7,'[5]Curve Summary'!$A$8:$AG$161,9)</f>
        <v>36</v>
      </c>
      <c r="AS12" s="169">
        <f>VLOOKUP(AS$7,'[5]Curve Summary'!$A$8:$AG$161,9)</f>
        <v>27</v>
      </c>
      <c r="AT12" s="169">
        <f>VLOOKUP(AT$7,'[5]Curve Summary'!$A$8:$AG$161,9)</f>
        <v>26</v>
      </c>
      <c r="AU12" s="169">
        <f>VLOOKUP(AU$7,'[5]Curve Summary'!$A$8:$AG$161,9)</f>
        <v>23.5</v>
      </c>
      <c r="AV12" s="169">
        <f>VLOOKUP(AV$7,'[5]Curve Summary'!$A$8:$AG$161,9)</f>
        <v>22.25</v>
      </c>
      <c r="AW12" s="169">
        <f>VLOOKUP(AW$7,'[5]Curve Summary'!$A$8:$AG$161,9)</f>
        <v>23.25</v>
      </c>
      <c r="AX12" s="169">
        <f>VLOOKUP(AX$7,'[5]Curve Summary'!$A$8:$AG$161,9)</f>
        <v>27.25</v>
      </c>
      <c r="AY12" s="169">
        <f>VLOOKUP(AY$7,'[5]Curve Summary'!$A$8:$AG$161,9)</f>
        <v>36.25</v>
      </c>
      <c r="AZ12" s="169">
        <f>VLOOKUP(AZ$7,'[5]Curve Summary'!$A$8:$AG$161,9)</f>
        <v>45.25</v>
      </c>
      <c r="BA12" s="169">
        <f>VLOOKUP(BA$7,'[5]Curve Summary'!$A$8:$AG$161,9)</f>
        <v>35.5</v>
      </c>
      <c r="BB12" s="169">
        <f>VLOOKUP(BB$7,'[5]Curve Summary'!$A$8:$AG$161,9)</f>
        <v>25.5</v>
      </c>
      <c r="BC12" s="169">
        <f>VLOOKUP(BC$7,'[5]Curve Summary'!$A$8:$AG$161,9)</f>
        <v>24.5</v>
      </c>
      <c r="BD12" s="169">
        <f>VLOOKUP(BD$7,'[5]Curve Summary'!$A$8:$AG$161,9)</f>
        <v>27.5</v>
      </c>
      <c r="BE12" s="169">
        <f>VLOOKUP(BE$7,'[5]Curve Summary'!$A$8:$AG$161,9)</f>
        <v>18</v>
      </c>
      <c r="BF12" s="169">
        <f>VLOOKUP(BF$7,'[5]Curve Summary'!$A$8:$AG$161,9)</f>
        <v>20.25</v>
      </c>
      <c r="BG12" s="169">
        <f>VLOOKUP(BG$7,'[5]Curve Summary'!$A$8:$AG$161,9)</f>
        <v>17.25</v>
      </c>
      <c r="BH12" s="169">
        <f>VLOOKUP(BH$7,'[5]Curve Summary'!$A$8:$AG$161,9)</f>
        <v>25</v>
      </c>
      <c r="BI12" s="169">
        <f>VLOOKUP(BI$7,'[5]Curve Summary'!$A$8:$AG$161,9)</f>
        <v>25</v>
      </c>
      <c r="BJ12" s="169">
        <f>VLOOKUP(BJ$7,'[5]Curve Summary'!$A$8:$AG$161,9)</f>
        <v>31</v>
      </c>
      <c r="BK12" s="169">
        <f>VLOOKUP(BK$7,'[5]Curve Summary'!$A$8:$AG$161,9)</f>
        <v>35</v>
      </c>
      <c r="BL12" s="169">
        <f>VLOOKUP(BL$7,'[5]Curve Summary'!$A$8:$AG$161,9)</f>
        <v>44</v>
      </c>
      <c r="BM12" s="169">
        <f>VLOOKUP(BM$7,'[5]Curve Summary'!$A$8:$AG$161,9)</f>
        <v>28</v>
      </c>
      <c r="BN12" s="169">
        <f>VLOOKUP(BN$7,'[5]Curve Summary'!$A$8:$AG$161,9)</f>
        <v>28.25</v>
      </c>
      <c r="BO12" s="169">
        <f>VLOOKUP(BO$7,'[5]Curve Summary'!$A$8:$AG$161,9)</f>
        <v>24.75</v>
      </c>
      <c r="BP12" s="169">
        <f>VLOOKUP(BP$7,'[5]Curve Summary'!$A$8:$AG$161,9)</f>
        <v>28</v>
      </c>
      <c r="BQ12" s="169">
        <f>VLOOKUP(BQ$7,'[5]Curve Summary'!$A$8:$AG$161,9)</f>
        <v>18</v>
      </c>
      <c r="BR12" s="169">
        <f>VLOOKUP(BR$7,'[5]Curve Summary'!$A$8:$AG$161,9)</f>
        <v>20.25</v>
      </c>
      <c r="BS12" s="169">
        <f>VLOOKUP(BS$7,'[5]Curve Summary'!$A$8:$AG$161,9)</f>
        <v>17.25</v>
      </c>
      <c r="BT12" s="169">
        <f>VLOOKUP(BT$7,'[5]Curve Summary'!$A$8:$AG$161,9)</f>
        <v>24</v>
      </c>
      <c r="BU12" s="169">
        <f>VLOOKUP(BU$7,'[5]Curve Summary'!$A$8:$AG$161,9)</f>
        <v>24</v>
      </c>
      <c r="BV12" s="169">
        <f>VLOOKUP(BV$7,'[5]Curve Summary'!$A$8:$AG$161,9)</f>
        <v>29</v>
      </c>
      <c r="BW12" s="169">
        <f>VLOOKUP(BW$7,'[5]Curve Summary'!$A$8:$AG$161,9)</f>
        <v>26</v>
      </c>
      <c r="BX12" s="169">
        <f>VLOOKUP(BX$7,'[5]Curve Summary'!$A$8:$AG$161,9)</f>
        <v>35</v>
      </c>
      <c r="BY12" s="169">
        <f>VLOOKUP(BY$7,'[5]Curve Summary'!$A$8:$AG$161,9)</f>
        <v>22</v>
      </c>
      <c r="BZ12" s="169">
        <f>VLOOKUP(BZ$7,'[5]Curve Summary'!$A$8:$AG$161,9)</f>
        <v>25.25</v>
      </c>
      <c r="CA12" s="169">
        <f>VLOOKUP(CA$7,'[5]Curve Summary'!$A$8:$AG$161,9)</f>
        <v>22.25</v>
      </c>
      <c r="CB12" s="169">
        <f>VLOOKUP(CB$7,'[5]Curve Summary'!$A$8:$AG$161,9)</f>
        <v>25.5</v>
      </c>
      <c r="CC12" s="169">
        <f>VLOOKUP(CC$7,'[5]Curve Summary'!$A$8:$AG$161,9)</f>
        <v>18.25</v>
      </c>
      <c r="CD12" s="169">
        <f>VLOOKUP(CD$7,'[5]Curve Summary'!$A$8:$AG$161,9)</f>
        <v>20.5</v>
      </c>
      <c r="CE12" s="169">
        <f>VLOOKUP(CE$7,'[5]Curve Summary'!$A$8:$AG$161,9)</f>
        <v>17.5</v>
      </c>
      <c r="CF12" s="169">
        <f>VLOOKUP(CF$7,'[5]Curve Summary'!$A$8:$AG$161,9)</f>
        <v>24.25</v>
      </c>
      <c r="CG12" s="169">
        <f>VLOOKUP(CG$7,'[5]Curve Summary'!$A$8:$AG$161,9)</f>
        <v>24.25</v>
      </c>
      <c r="CH12" s="169">
        <f>VLOOKUP(CH$7,'[5]Curve Summary'!$A$8:$AG$161,9)</f>
        <v>29.25</v>
      </c>
      <c r="CI12" s="169">
        <f>VLOOKUP(CI$7,'[5]Curve Summary'!$A$8:$AG$161,9)</f>
        <v>26.25</v>
      </c>
      <c r="CJ12" s="169">
        <f>VLOOKUP(CJ$7,'[5]Curve Summary'!$A$8:$AG$161,9)</f>
        <v>35.25</v>
      </c>
      <c r="CK12" s="169">
        <f>VLOOKUP(CK$7,'[5]Curve Summary'!$A$8:$AG$161,9)</f>
        <v>22.25</v>
      </c>
      <c r="CL12" s="169">
        <f>VLOOKUP(CL$7,'[5]Curve Summary'!$A$8:$AG$161,9)</f>
        <v>25.5</v>
      </c>
      <c r="CM12" s="169">
        <f>VLOOKUP(CM$7,'[5]Curve Summary'!$A$8:$AG$161,9)</f>
        <v>22.5</v>
      </c>
      <c r="CN12" s="169">
        <f>VLOOKUP(CN$7,'[5]Curve Summary'!$A$8:$AG$161,9)</f>
        <v>25.75</v>
      </c>
      <c r="CO12" s="169">
        <f>VLOOKUP(CO$7,'[5]Curve Summary'!$A$8:$AG$161,9)</f>
        <v>27.6</v>
      </c>
      <c r="CP12" s="169">
        <f>VLOOKUP(CP$7,'[5]Curve Summary'!$A$8:$AG$161,9)</f>
        <v>29.85</v>
      </c>
      <c r="CQ12" s="169">
        <f>VLOOKUP(CQ$7,'[5]Curve Summary'!$A$8:$AG$161,9)</f>
        <v>26.85</v>
      </c>
      <c r="CR12" s="169">
        <f>VLOOKUP(CR$7,'[5]Curve Summary'!$A$8:$AG$161,9)</f>
        <v>33.6</v>
      </c>
      <c r="CS12" s="169">
        <f>VLOOKUP(CS$7,'[5]Curve Summary'!$A$8:$AG$161,9)</f>
        <v>33.6</v>
      </c>
      <c r="CT12" s="169">
        <f>VLOOKUP(CT$7,'[5]Curve Summary'!$A$8:$AG$161,9)</f>
        <v>39.6</v>
      </c>
      <c r="CU12" s="169">
        <f>VLOOKUP(CU$7,'[5]Curve Summary'!$A$8:$AG$161,9)</f>
        <v>46.6</v>
      </c>
      <c r="CV12" s="169">
        <f>VLOOKUP(CV$7,'[5]Curve Summary'!$A$8:$AG$161,9)</f>
        <v>55.6</v>
      </c>
      <c r="CW12" s="169">
        <f>VLOOKUP(CW$7,'[5]Curve Summary'!$A$8:$AG$161,9)</f>
        <v>38.6</v>
      </c>
      <c r="CX12" s="169">
        <f>VLOOKUP(CX$7,'[5]Curve Summary'!$A$8:$AG$161,9)</f>
        <v>37.85</v>
      </c>
      <c r="CY12" s="169">
        <f>VLOOKUP(CY$7,'[5]Curve Summary'!$A$8:$AG$161,9)</f>
        <v>34.85</v>
      </c>
      <c r="CZ12" s="169">
        <f>VLOOKUP(CZ$7,'[5]Curve Summary'!$A$8:$AG$161,9)</f>
        <v>38.1</v>
      </c>
      <c r="DA12" s="169">
        <f>VLOOKUP(DA$7,'[5]Curve Summary'!$A$8:$AG$161,9)</f>
        <v>27.95</v>
      </c>
      <c r="DB12" s="169">
        <f>VLOOKUP(DB$7,'[5]Curve Summary'!$A$8:$AG$161,9)</f>
        <v>30.2</v>
      </c>
      <c r="DC12" s="169">
        <f>VLOOKUP(DC$7,'[5]Curve Summary'!$A$8:$AG$161,9)</f>
        <v>27.2</v>
      </c>
      <c r="DD12" s="169">
        <f>VLOOKUP(DD$7,'[5]Curve Summary'!$A$8:$AG$161,9)</f>
        <v>33.950000000000003</v>
      </c>
      <c r="DE12" s="169">
        <f>VLOOKUP(DE$7,'[5]Curve Summary'!$A$8:$AG$161,9)</f>
        <v>33.950000000000003</v>
      </c>
      <c r="DF12" s="169">
        <f>VLOOKUP(DF$7,'[5]Curve Summary'!$A$8:$AG$161,9)</f>
        <v>39.950000000000003</v>
      </c>
      <c r="DG12" s="169">
        <f>VLOOKUP(DG$7,'[5]Curve Summary'!$A$8:$AG$161,9)</f>
        <v>46.95</v>
      </c>
      <c r="DH12" s="169">
        <f>VLOOKUP(DH$7,'[5]Curve Summary'!$A$8:$AG$161,9)</f>
        <v>55.95</v>
      </c>
      <c r="DI12" s="169">
        <f>VLOOKUP(DI$7,'[5]Curve Summary'!$A$8:$AG$161,9)</f>
        <v>38.950000000000003</v>
      </c>
      <c r="DJ12" s="169">
        <f>VLOOKUP(DJ$7,'[5]Curve Summary'!$A$8:$AG$161,9)</f>
        <v>38.200000000000003</v>
      </c>
      <c r="DK12" s="169">
        <f>VLOOKUP(DK$7,'[5]Curve Summary'!$A$8:$AG$161,9)</f>
        <v>35.200000000000003</v>
      </c>
      <c r="DL12" s="169">
        <f>VLOOKUP(DL$7,'[5]Curve Summary'!$A$8:$AG$161,9)</f>
        <v>38.450000000000003</v>
      </c>
      <c r="DM12" s="169">
        <f>VLOOKUP(DM$7,'[5]Curve Summary'!$A$8:$AG$161,9)</f>
        <v>28.45</v>
      </c>
      <c r="DN12" s="169">
        <f>VLOOKUP(DN$7,'[5]Curve Summary'!$A$8:$AG$161,9)</f>
        <v>30.7</v>
      </c>
      <c r="DO12" s="169">
        <f>VLOOKUP(DO$7,'[5]Curve Summary'!$A$8:$AG$161,9)</f>
        <v>27.7</v>
      </c>
      <c r="DP12" s="169">
        <f>VLOOKUP(DP$7,'[5]Curve Summary'!$A$8:$AG$161,9)</f>
        <v>34.5</v>
      </c>
      <c r="DQ12" s="169">
        <f>VLOOKUP(DQ$7,'[5]Curve Summary'!$A$8:$AG$161,9)</f>
        <v>34.5</v>
      </c>
      <c r="DR12" s="169">
        <f>VLOOKUP(DR$7,'[5]Curve Summary'!$A$8:$AG$161,9)</f>
        <v>40.5</v>
      </c>
      <c r="DS12" s="169">
        <f>VLOOKUP(DS$7,'[5]Curve Summary'!$A$8:$AG$161,9)</f>
        <v>47.5</v>
      </c>
      <c r="DT12" s="169">
        <f>VLOOKUP(DT$7,'[5]Curve Summary'!$A$8:$AG$161,9)</f>
        <v>56.5</v>
      </c>
      <c r="DU12" s="169">
        <f>VLOOKUP(DU$7,'[5]Curve Summary'!$A$8:$AG$161,9)</f>
        <v>39.450000000000003</v>
      </c>
      <c r="DV12" s="169">
        <f>VLOOKUP(DV$7,'[5]Curve Summary'!$A$8:$AG$161,9)</f>
        <v>38.75</v>
      </c>
      <c r="DW12" s="169">
        <f>VLOOKUP(DW$7,'[5]Curve Summary'!$A$8:$AG$161,9)</f>
        <v>35.75</v>
      </c>
      <c r="DX12" s="169">
        <f>VLOOKUP(DX$7,'[5]Curve Summary'!$A$8:$AG$161,9)</f>
        <v>38.950000000000003</v>
      </c>
      <c r="DY12" s="169">
        <f>VLOOKUP(DY$7,'[5]Curve Summary'!$A$8:$AG$161,9)</f>
        <v>28.95</v>
      </c>
      <c r="DZ12" s="169">
        <f>VLOOKUP(DZ$7,'[5]Curve Summary'!$A$8:$AG$161,9)</f>
        <v>31.2</v>
      </c>
      <c r="EA12" s="169">
        <f>VLOOKUP(EA$7,'[5]Curve Summary'!$A$8:$AG$161,9)</f>
        <v>28.2</v>
      </c>
      <c r="EB12" s="169">
        <f>VLOOKUP(EB$7,'[5]Curve Summary'!$A$8:$AG$161,9)</f>
        <v>35.25</v>
      </c>
      <c r="EC12" s="169">
        <f>VLOOKUP(EC$7,'[5]Curve Summary'!$A$8:$AG$161,9)</f>
        <v>35.25</v>
      </c>
      <c r="ED12" s="169">
        <f>VLOOKUP(ED$7,'[5]Curve Summary'!$A$8:$AG$161,9)</f>
        <v>41.25</v>
      </c>
      <c r="EE12" s="169">
        <f>VLOOKUP(EE$7,'[5]Curve Summary'!$A$8:$AG$161,9)</f>
        <v>48.25</v>
      </c>
      <c r="EF12" s="169">
        <f>VLOOKUP(EF$7,'[5]Curve Summary'!$A$8:$AG$161,9)</f>
        <v>57.25</v>
      </c>
      <c r="EG12" s="169">
        <f>VLOOKUP(EG$7,'[5]Curve Summary'!$A$8:$AG$161,9)</f>
        <v>39.950000000000003</v>
      </c>
      <c r="EH12" s="169">
        <f>VLOOKUP(EH$7,'[5]Curve Summary'!$A$8:$AG$161,9)</f>
        <v>39.5</v>
      </c>
      <c r="EI12" s="169">
        <f>VLOOKUP(EI$7,'[5]Curve Summary'!$A$8:$AG$161,9)</f>
        <v>36.5</v>
      </c>
      <c r="EJ12" s="169">
        <f>VLOOKUP(EJ$7,'[5]Curve Summary'!$A$8:$AG$161,9)</f>
        <v>39.450000000000003</v>
      </c>
    </row>
    <row r="13" spans="1:140" ht="13.7" customHeight="1" x14ac:dyDescent="0.2">
      <c r="A13" s="165" t="s">
        <v>142</v>
      </c>
      <c r="B13" s="166" t="s">
        <v>171</v>
      </c>
      <c r="C13" s="132">
        <f>'[5]Power Desk Daily Price'!$AC13</f>
        <v>24.744800000000001</v>
      </c>
      <c r="D13" s="132">
        <f ca="1">IF(ISERROR((AVERAGE(OFFSET('[5]Curve Summary'!$F$6,26,0,2,1))*2+ 23* '[5]Curve Summary Backup'!$F$38)/25), '[5]Curve Summary Backup'!$F$38,(AVERAGE(OFFSET('[5]Curve Summary'!$F$6,26,0,2,1))*2+ 23* '[5]Curve Summary Backup'!$F$38)/25)</f>
        <v>24.9</v>
      </c>
      <c r="E13" s="132">
        <f>VLOOKUP(E$7,'[5]Curve Summary'!$A$7:$AG$59,6)</f>
        <v>29</v>
      </c>
      <c r="F13" s="167">
        <f t="shared" ca="1" si="0"/>
        <v>26.170012903225807</v>
      </c>
      <c r="G13" s="132">
        <f t="shared" si="1"/>
        <v>30.5</v>
      </c>
      <c r="H13" s="132">
        <f t="shared" si="2"/>
        <v>30.5</v>
      </c>
      <c r="I13" s="132">
        <f t="shared" si="2"/>
        <v>30.5</v>
      </c>
      <c r="J13" s="132">
        <f t="shared" si="3"/>
        <v>29.5</v>
      </c>
      <c r="K13" s="132">
        <f t="shared" si="4"/>
        <v>29.75</v>
      </c>
      <c r="L13" s="132">
        <f t="shared" si="4"/>
        <v>29.25</v>
      </c>
      <c r="M13" s="132">
        <f t="shared" si="4"/>
        <v>32.5</v>
      </c>
      <c r="N13" s="132">
        <f t="shared" si="4"/>
        <v>37.25</v>
      </c>
      <c r="O13" s="132">
        <f t="shared" si="5"/>
        <v>48.75</v>
      </c>
      <c r="P13" s="132">
        <f t="shared" si="6"/>
        <v>45.75</v>
      </c>
      <c r="Q13" s="132">
        <f t="shared" si="6"/>
        <v>51.75</v>
      </c>
      <c r="R13" s="132">
        <f t="shared" si="6"/>
        <v>38.25</v>
      </c>
      <c r="S13" s="132">
        <f t="shared" si="7"/>
        <v>35</v>
      </c>
      <c r="T13" s="132">
        <f t="shared" si="8"/>
        <v>34.75</v>
      </c>
      <c r="U13" s="132">
        <f t="shared" si="8"/>
        <v>34</v>
      </c>
      <c r="V13" s="132">
        <f t="shared" si="8"/>
        <v>36.25</v>
      </c>
      <c r="W13" s="167">
        <f t="shared" si="12"/>
        <v>35.920588235294119</v>
      </c>
      <c r="X13" s="132">
        <f t="shared" si="13"/>
        <v>39.860784313725489</v>
      </c>
      <c r="Y13" s="132">
        <f t="shared" si="14"/>
        <v>40.029530201342283</v>
      </c>
      <c r="Z13" s="132">
        <f t="shared" si="15"/>
        <v>40.458823529411774</v>
      </c>
      <c r="AA13" s="132">
        <f t="shared" si="9"/>
        <v>41.078392156862733</v>
      </c>
      <c r="AB13" s="133">
        <f t="shared" si="10"/>
        <v>41.717187500000009</v>
      </c>
      <c r="AC13" s="168">
        <f t="shared" ca="1" si="11"/>
        <v>39.906059661016961</v>
      </c>
      <c r="AD13" s="163"/>
      <c r="AE13" s="163"/>
      <c r="AF13" s="164"/>
      <c r="AG13" s="169">
        <f>VLOOKUP(AG$7,'[5]Curve Summary'!$A$9:$AG$161,6)</f>
        <v>30.5</v>
      </c>
      <c r="AH13" s="169">
        <f>VLOOKUP(AH$7,'[5]Curve Summary'!$A$9:$AG$161,6)</f>
        <v>30.5</v>
      </c>
      <c r="AI13" s="169">
        <f>VLOOKUP(AI$7,'[5]Curve Summary'!$A$9:$AG$161,6)</f>
        <v>29.75</v>
      </c>
      <c r="AJ13" s="169">
        <f>VLOOKUP(AJ$7,'[5]Curve Summary'!$A$9:$AG$161,6)</f>
        <v>29.25</v>
      </c>
      <c r="AK13" s="169">
        <f>VLOOKUP(AK$7,'[5]Curve Summary'!$A$9:$AG$161,6)</f>
        <v>32.5</v>
      </c>
      <c r="AL13" s="169">
        <f>VLOOKUP(AL$7,'[5]Curve Summary'!$A$9:$AG$161,6)</f>
        <v>37.25</v>
      </c>
      <c r="AM13" s="169">
        <f>VLOOKUP(AM$7,'[5]Curve Summary'!$A$9:$AG$161,6)</f>
        <v>45.75</v>
      </c>
      <c r="AN13" s="169">
        <f>VLOOKUP(AN$7,'[5]Curve Summary'!$A$9:$AG$161,6)</f>
        <v>51.75</v>
      </c>
      <c r="AO13" s="169">
        <f>VLOOKUP(AO$7,'[5]Curve Summary'!$A$9:$AG$161,6)</f>
        <v>38.25</v>
      </c>
      <c r="AP13" s="169">
        <f>VLOOKUP(AP$7,'[5]Curve Summary'!$A$9:$AG$161,6)</f>
        <v>34.75</v>
      </c>
      <c r="AQ13" s="169">
        <f>VLOOKUP(AQ$7,'[5]Curve Summary'!$A$9:$AG$161,6)</f>
        <v>34</v>
      </c>
      <c r="AR13" s="169">
        <f>VLOOKUP(AR$7,'[5]Curve Summary'!$A$9:$AG$161,6)</f>
        <v>36.25</v>
      </c>
      <c r="AS13" s="169">
        <f>VLOOKUP(AS$7,'[5]Curve Summary'!$A$9:$AG$161,6)</f>
        <v>37</v>
      </c>
      <c r="AT13" s="169">
        <f>VLOOKUP(AT$7,'[5]Curve Summary'!$A$9:$AG$161,6)</f>
        <v>36</v>
      </c>
      <c r="AU13" s="169">
        <f>VLOOKUP(AU$7,'[5]Curve Summary'!$A$9:$AG$161,6)</f>
        <v>33.5</v>
      </c>
      <c r="AV13" s="169">
        <f>VLOOKUP(AV$7,'[5]Curve Summary'!$A$9:$AG$161,6)</f>
        <v>32.5</v>
      </c>
      <c r="AW13" s="169">
        <f>VLOOKUP(AW$7,'[5]Curve Summary'!$A$9:$AG$161,6)</f>
        <v>33.5</v>
      </c>
      <c r="AX13" s="169">
        <f>VLOOKUP(AX$7,'[5]Curve Summary'!$A$9:$AG$161,6)</f>
        <v>42.5</v>
      </c>
      <c r="AY13" s="169">
        <f>VLOOKUP(AY$7,'[5]Curve Summary'!$A$9:$AG$161,6)</f>
        <v>52.5</v>
      </c>
      <c r="AZ13" s="169">
        <f>VLOOKUP(AZ$7,'[5]Curve Summary'!$A$9:$AG$161,6)</f>
        <v>56.5</v>
      </c>
      <c r="BA13" s="169">
        <f>VLOOKUP(BA$7,'[5]Curve Summary'!$A$9:$AG$161,6)</f>
        <v>45.5</v>
      </c>
      <c r="BB13" s="169">
        <f>VLOOKUP(BB$7,'[5]Curve Summary'!$A$9:$AG$161,6)</f>
        <v>35.5</v>
      </c>
      <c r="BC13" s="169">
        <f>VLOOKUP(BC$7,'[5]Curve Summary'!$A$9:$AG$161,6)</f>
        <v>34.5</v>
      </c>
      <c r="BD13" s="169">
        <f>VLOOKUP(BD$7,'[5]Curve Summary'!$A$9:$AG$161,6)</f>
        <v>38.5</v>
      </c>
      <c r="BE13" s="169">
        <f>VLOOKUP(BE$7,'[5]Curve Summary'!$A$9:$AG$161,6)</f>
        <v>39.1</v>
      </c>
      <c r="BF13" s="169">
        <f>VLOOKUP(BF$7,'[5]Curve Summary'!$A$9:$AG$161,6)</f>
        <v>37.1</v>
      </c>
      <c r="BG13" s="169">
        <f>VLOOKUP(BG$7,'[5]Curve Summary'!$A$9:$AG$161,6)</f>
        <v>34.85</v>
      </c>
      <c r="BH13" s="169">
        <f>VLOOKUP(BH$7,'[5]Curve Summary'!$A$9:$AG$161,6)</f>
        <v>34.1</v>
      </c>
      <c r="BI13" s="169">
        <f>VLOOKUP(BI$7,'[5]Curve Summary'!$A$9:$AG$161,6)</f>
        <v>34.85</v>
      </c>
      <c r="BJ13" s="169">
        <f>VLOOKUP(BJ$7,'[5]Curve Summary'!$A$9:$AG$161,6)</f>
        <v>43.35</v>
      </c>
      <c r="BK13" s="169">
        <f>VLOOKUP(BK$7,'[5]Curve Summary'!$A$9:$AG$161,6)</f>
        <v>49.35</v>
      </c>
      <c r="BL13" s="169">
        <f>VLOOKUP(BL$7,'[5]Curve Summary'!$A$9:$AG$161,6)</f>
        <v>51.85</v>
      </c>
      <c r="BM13" s="169">
        <f>VLOOKUP(BM$7,'[5]Curve Summary'!$A$9:$AG$161,6)</f>
        <v>42.85</v>
      </c>
      <c r="BN13" s="169">
        <f>VLOOKUP(BN$7,'[5]Curve Summary'!$A$9:$AG$161,6)</f>
        <v>37.1</v>
      </c>
      <c r="BO13" s="169">
        <f>VLOOKUP(BO$7,'[5]Curve Summary'!$A$9:$AG$161,6)</f>
        <v>36.85</v>
      </c>
      <c r="BP13" s="169">
        <f>VLOOKUP(BP$7,'[5]Curve Summary'!$A$9:$AG$161,6)</f>
        <v>40.85</v>
      </c>
      <c r="BQ13" s="169">
        <f>VLOOKUP(BQ$7,'[5]Curve Summary'!$A$9:$AG$161,6)</f>
        <v>39.85</v>
      </c>
      <c r="BR13" s="169">
        <f>VLOOKUP(BR$7,'[5]Curve Summary'!$A$9:$AG$161,6)</f>
        <v>37.85</v>
      </c>
      <c r="BS13" s="169">
        <f>VLOOKUP(BS$7,'[5]Curve Summary'!$A$9:$AG$161,6)</f>
        <v>35.85</v>
      </c>
      <c r="BT13" s="169">
        <f>VLOOKUP(BT$7,'[5]Curve Summary'!$A$9:$AG$161,6)</f>
        <v>35.6</v>
      </c>
      <c r="BU13" s="169">
        <f>VLOOKUP(BU$7,'[5]Curve Summary'!$A$9:$AG$161,6)</f>
        <v>36.1</v>
      </c>
      <c r="BV13" s="169">
        <f>VLOOKUP(BV$7,'[5]Curve Summary'!$A$9:$AG$161,6)</f>
        <v>43.6</v>
      </c>
      <c r="BW13" s="169">
        <f>VLOOKUP(BW$7,'[5]Curve Summary'!$A$9:$AG$161,6)</f>
        <v>47.35</v>
      </c>
      <c r="BX13" s="169">
        <f>VLOOKUP(BX$7,'[5]Curve Summary'!$A$9:$AG$161,6)</f>
        <v>48.85</v>
      </c>
      <c r="BY13" s="169">
        <f>VLOOKUP(BY$7,'[5]Curve Summary'!$A$9:$AG$161,6)</f>
        <v>41.35</v>
      </c>
      <c r="BZ13" s="169">
        <f>VLOOKUP(BZ$7,'[5]Curve Summary'!$A$9:$AG$161,6)</f>
        <v>38.6</v>
      </c>
      <c r="CA13" s="169">
        <f>VLOOKUP(CA$7,'[5]Curve Summary'!$A$9:$AG$161,6)</f>
        <v>38.1</v>
      </c>
      <c r="CB13" s="169">
        <f>VLOOKUP(CB$7,'[5]Curve Summary'!$A$9:$AG$161,6)</f>
        <v>42.1</v>
      </c>
      <c r="CC13" s="169">
        <f>VLOOKUP(CC$7,'[5]Curve Summary'!$A$9:$AG$161,6)</f>
        <v>40.35</v>
      </c>
      <c r="CD13" s="169">
        <f>VLOOKUP(CD$7,'[5]Curve Summary'!$A$9:$AG$161,6)</f>
        <v>38.44</v>
      </c>
      <c r="CE13" s="169">
        <f>VLOOKUP(CE$7,'[5]Curve Summary'!$A$9:$AG$161,6)</f>
        <v>36.82</v>
      </c>
      <c r="CF13" s="169">
        <f>VLOOKUP(CF$7,'[5]Curve Summary'!$A$9:$AG$161,6)</f>
        <v>36.799999999999997</v>
      </c>
      <c r="CG13" s="169">
        <f>VLOOKUP(CG$7,'[5]Curve Summary'!$A$9:$AG$161,6)</f>
        <v>37.299999999999997</v>
      </c>
      <c r="CH13" s="169">
        <f>VLOOKUP(CH$7,'[5]Curve Summary'!$A$9:$AG$161,6)</f>
        <v>43.95</v>
      </c>
      <c r="CI13" s="169">
        <f>VLOOKUP(CI$7,'[5]Curve Summary'!$A$9:$AG$161,6)</f>
        <v>45.8</v>
      </c>
      <c r="CJ13" s="169">
        <f>VLOOKUP(CJ$7,'[5]Curve Summary'!$A$9:$AG$161,6)</f>
        <v>46.35</v>
      </c>
      <c r="CK13" s="169">
        <f>VLOOKUP(CK$7,'[5]Curve Summary'!$A$9:$AG$161,6)</f>
        <v>40.26</v>
      </c>
      <c r="CL13" s="169">
        <f>VLOOKUP(CL$7,'[5]Curve Summary'!$A$9:$AG$161,6)</f>
        <v>39.78</v>
      </c>
      <c r="CM13" s="169">
        <f>VLOOKUP(CM$7,'[5]Curve Summary'!$A$9:$AG$161,6)</f>
        <v>39.229999999999997</v>
      </c>
      <c r="CN13" s="169">
        <f>VLOOKUP(CN$7,'[5]Curve Summary'!$A$9:$AG$161,6)</f>
        <v>43.13</v>
      </c>
      <c r="CO13" s="169">
        <f>VLOOKUP(CO$7,'[5]Curve Summary'!$A$9:$AG$161,6)</f>
        <v>40.75</v>
      </c>
      <c r="CP13" s="169">
        <f>VLOOKUP(CP$7,'[5]Curve Summary'!$A$9:$AG$161,6)</f>
        <v>38.880000000000003</v>
      </c>
      <c r="CQ13" s="169">
        <f>VLOOKUP(CQ$7,'[5]Curve Summary'!$A$9:$AG$161,6)</f>
        <v>37.47</v>
      </c>
      <c r="CR13" s="169">
        <f>VLOOKUP(CR$7,'[5]Curve Summary'!$A$9:$AG$161,6)</f>
        <v>37.57</v>
      </c>
      <c r="CS13" s="169">
        <f>VLOOKUP(CS$7,'[5]Curve Summary'!$A$9:$AG$161,6)</f>
        <v>38.07</v>
      </c>
      <c r="CT13" s="169">
        <f>VLOOKUP(CT$7,'[5]Curve Summary'!$A$9:$AG$161,6)</f>
        <v>44.25</v>
      </c>
      <c r="CU13" s="169">
        <f>VLOOKUP(CU$7,'[5]Curve Summary'!$A$9:$AG$161,6)</f>
        <v>45.06</v>
      </c>
      <c r="CV13" s="169">
        <f>VLOOKUP(CV$7,'[5]Curve Summary'!$A$9:$AG$161,6)</f>
        <v>45.09</v>
      </c>
      <c r="CW13" s="169">
        <f>VLOOKUP(CW$7,'[5]Curve Summary'!$A$9:$AG$161,6)</f>
        <v>39.770000000000003</v>
      </c>
      <c r="CX13" s="169">
        <f>VLOOKUP(CX$7,'[5]Curve Summary'!$A$9:$AG$161,6)</f>
        <v>40.54</v>
      </c>
      <c r="CY13" s="169">
        <f>VLOOKUP(CY$7,'[5]Curve Summary'!$A$9:$AG$161,6)</f>
        <v>39.96</v>
      </c>
      <c r="CZ13" s="169">
        <f>VLOOKUP(CZ$7,'[5]Curve Summary'!$A$9:$AG$161,6)</f>
        <v>43.81</v>
      </c>
      <c r="DA13" s="169">
        <f>VLOOKUP(DA$7,'[5]Curve Summary'!$A$9:$AG$161,6)</f>
        <v>40.98</v>
      </c>
      <c r="DB13" s="169">
        <f>VLOOKUP(DB$7,'[5]Curve Summary'!$A$9:$AG$161,6)</f>
        <v>39.11</v>
      </c>
      <c r="DC13" s="169">
        <f>VLOOKUP(DC$7,'[5]Curve Summary'!$A$9:$AG$161,6)</f>
        <v>37.68</v>
      </c>
      <c r="DD13" s="169">
        <f>VLOOKUP(DD$7,'[5]Curve Summary'!$A$9:$AG$161,6)</f>
        <v>37.770000000000003</v>
      </c>
      <c r="DE13" s="169">
        <f>VLOOKUP(DE$7,'[5]Curve Summary'!$A$9:$AG$161,6)</f>
        <v>38.270000000000003</v>
      </c>
      <c r="DF13" s="169">
        <f>VLOOKUP(DF$7,'[5]Curve Summary'!$A$9:$AG$161,6)</f>
        <v>44.52</v>
      </c>
      <c r="DG13" s="169">
        <f>VLOOKUP(DG$7,'[5]Curve Summary'!$A$9:$AG$161,6)</f>
        <v>45.39</v>
      </c>
      <c r="DH13" s="169">
        <f>VLOOKUP(DH$7,'[5]Curve Summary'!$A$9:$AG$161,6)</f>
        <v>45.45</v>
      </c>
      <c r="DI13" s="169">
        <f>VLOOKUP(DI$7,'[5]Curve Summary'!$A$9:$AG$161,6)</f>
        <v>40.06</v>
      </c>
      <c r="DJ13" s="169">
        <f>VLOOKUP(DJ$7,'[5]Curve Summary'!$A$9:$AG$161,6)</f>
        <v>40.76</v>
      </c>
      <c r="DK13" s="169">
        <f>VLOOKUP(DK$7,'[5]Curve Summary'!$A$9:$AG$161,6)</f>
        <v>40.18</v>
      </c>
      <c r="DL13" s="169">
        <f>VLOOKUP(DL$7,'[5]Curve Summary'!$A$9:$AG$161,6)</f>
        <v>44.05</v>
      </c>
      <c r="DM13" s="169">
        <f>VLOOKUP(DM$7,'[5]Curve Summary'!$A$9:$AG$161,6)</f>
        <v>41.22</v>
      </c>
      <c r="DN13" s="169">
        <f>VLOOKUP(DN$7,'[5]Curve Summary'!$A$9:$AG$161,6)</f>
        <v>39.33</v>
      </c>
      <c r="DO13" s="169">
        <f>VLOOKUP(DO$7,'[5]Curve Summary'!$A$9:$AG$161,6)</f>
        <v>37.9</v>
      </c>
      <c r="DP13" s="169">
        <f>VLOOKUP(DP$7,'[5]Curve Summary'!$A$9:$AG$161,6)</f>
        <v>37.97</v>
      </c>
      <c r="DQ13" s="169">
        <f>VLOOKUP(DQ$7,'[5]Curve Summary'!$A$9:$AG$161,6)</f>
        <v>38.479999999999997</v>
      </c>
      <c r="DR13" s="169">
        <f>VLOOKUP(DR$7,'[5]Curve Summary'!$A$9:$AG$161,6)</f>
        <v>44.79</v>
      </c>
      <c r="DS13" s="169">
        <f>VLOOKUP(DS$7,'[5]Curve Summary'!$A$9:$AG$161,6)</f>
        <v>45.72</v>
      </c>
      <c r="DT13" s="169">
        <f>VLOOKUP(DT$7,'[5]Curve Summary'!$A$9:$AG$161,6)</f>
        <v>45.82</v>
      </c>
      <c r="DU13" s="169">
        <f>VLOOKUP(DU$7,'[5]Curve Summary'!$A$9:$AG$161,6)</f>
        <v>40.36</v>
      </c>
      <c r="DV13" s="169">
        <f>VLOOKUP(DV$7,'[5]Curve Summary'!$A$9:$AG$161,6)</f>
        <v>40.98</v>
      </c>
      <c r="DW13" s="169">
        <f>VLOOKUP(DW$7,'[5]Curve Summary'!$A$9:$AG$161,6)</f>
        <v>40.39</v>
      </c>
      <c r="DX13" s="169">
        <f>VLOOKUP(DX$7,'[5]Curve Summary'!$A$9:$AG$161,6)</f>
        <v>44.29</v>
      </c>
      <c r="DY13" s="169">
        <f>VLOOKUP(DY$7,'[5]Curve Summary'!$A$9:$AG$161,6)</f>
        <v>41.45</v>
      </c>
      <c r="DZ13" s="169">
        <f>VLOOKUP(DZ$7,'[5]Curve Summary'!$A$9:$AG$161,6)</f>
        <v>39.56</v>
      </c>
      <c r="EA13" s="169">
        <f>VLOOKUP(EA$7,'[5]Curve Summary'!$A$9:$AG$161,6)</f>
        <v>38.11</v>
      </c>
      <c r="EB13" s="169">
        <f>VLOOKUP(EB$7,'[5]Curve Summary'!$A$9:$AG$161,6)</f>
        <v>38.159999999999997</v>
      </c>
      <c r="EC13" s="169">
        <f>VLOOKUP(EC$7,'[5]Curve Summary'!$A$9:$AG$161,6)</f>
        <v>38.68</v>
      </c>
      <c r="ED13" s="169">
        <f>VLOOKUP(ED$7,'[5]Curve Summary'!$A$9:$AG$161,6)</f>
        <v>45.05</v>
      </c>
      <c r="EE13" s="169">
        <f>VLOOKUP(EE$7,'[5]Curve Summary'!$A$9:$AG$161,6)</f>
        <v>46.05</v>
      </c>
      <c r="EF13" s="169">
        <f>VLOOKUP(EF$7,'[5]Curve Summary'!$A$9:$AG$161,6)</f>
        <v>46.18</v>
      </c>
      <c r="EG13" s="169">
        <f>VLOOKUP(EG$7,'[5]Curve Summary'!$A$9:$AG$161,6)</f>
        <v>40.659999999999997</v>
      </c>
      <c r="EH13" s="169">
        <f>VLOOKUP(EH$7,'[5]Curve Summary'!$A$9:$AG$161,6)</f>
        <v>41.19</v>
      </c>
      <c r="EI13" s="169">
        <f>VLOOKUP(EI$7,'[5]Curve Summary'!$A$9:$AG$161,6)</f>
        <v>40.6</v>
      </c>
      <c r="EJ13" s="169">
        <f>VLOOKUP(EJ$7,'[5]Curve Summary'!$A$9:$AG$161,6)</f>
        <v>44.53</v>
      </c>
    </row>
    <row r="14" spans="1:140" ht="13.7" customHeight="1" x14ac:dyDescent="0.2">
      <c r="A14" s="165" t="s">
        <v>143</v>
      </c>
      <c r="B14" s="166" t="s">
        <v>171</v>
      </c>
      <c r="C14" s="132">
        <f>'[5]Power Desk Daily Price'!$AC14</f>
        <v>24.632000000000012</v>
      </c>
      <c r="D14" s="132">
        <f ca="1">IF(ISERROR((AVERAGE(OFFSET('[5]Curve Summary'!$B$6,26,0,2,1))*2+ 23* '[5]Curve Summary Backup'!$B$38)/25), '[5]Curve Summary Backup'!$B$38,(AVERAGE(OFFSET('[5]Curve Summary'!$B$6,26,0,2,1))*2+ 23* '[5]Curve Summary Backup'!$B$38)/25)</f>
        <v>24.5</v>
      </c>
      <c r="E14" s="132">
        <f>VLOOKUP(E$7,'[5]Curve Summary'!$A$7:$AG$59,2)</f>
        <v>29</v>
      </c>
      <c r="F14" s="167">
        <f t="shared" ca="1" si="0"/>
        <v>25.996322580645167</v>
      </c>
      <c r="G14" s="132">
        <f t="shared" si="1"/>
        <v>28.5</v>
      </c>
      <c r="H14" s="132">
        <f t="shared" si="2"/>
        <v>29</v>
      </c>
      <c r="I14" s="132">
        <f t="shared" si="2"/>
        <v>28</v>
      </c>
      <c r="J14" s="132">
        <f t="shared" si="3"/>
        <v>28.75</v>
      </c>
      <c r="K14" s="132">
        <f t="shared" si="4"/>
        <v>28</v>
      </c>
      <c r="L14" s="132">
        <f t="shared" si="4"/>
        <v>29.5</v>
      </c>
      <c r="M14" s="132">
        <f t="shared" si="4"/>
        <v>31</v>
      </c>
      <c r="N14" s="132">
        <f t="shared" si="4"/>
        <v>40</v>
      </c>
      <c r="O14" s="132">
        <f t="shared" si="5"/>
        <v>51.5</v>
      </c>
      <c r="P14" s="132">
        <f t="shared" si="6"/>
        <v>48</v>
      </c>
      <c r="Q14" s="132">
        <f t="shared" si="6"/>
        <v>55</v>
      </c>
      <c r="R14" s="132">
        <f t="shared" si="6"/>
        <v>45.5</v>
      </c>
      <c r="S14" s="132">
        <f t="shared" si="7"/>
        <v>32.5</v>
      </c>
      <c r="T14" s="132">
        <f t="shared" si="8"/>
        <v>33.5</v>
      </c>
      <c r="U14" s="132">
        <f t="shared" si="8"/>
        <v>31.5</v>
      </c>
      <c r="V14" s="132">
        <f t="shared" si="8"/>
        <v>32.5</v>
      </c>
      <c r="W14" s="167">
        <f t="shared" si="12"/>
        <v>35.984313725490196</v>
      </c>
      <c r="X14" s="132">
        <f t="shared" si="13"/>
        <v>37.753921568627455</v>
      </c>
      <c r="Y14" s="132">
        <f t="shared" si="14"/>
        <v>37.446744966442949</v>
      </c>
      <c r="Z14" s="132">
        <f t="shared" si="15"/>
        <v>38.134901960784319</v>
      </c>
      <c r="AA14" s="132">
        <f t="shared" si="9"/>
        <v>38.726617647058809</v>
      </c>
      <c r="AB14" s="133">
        <f t="shared" si="10"/>
        <v>39.342070312499999</v>
      </c>
      <c r="AC14" s="168">
        <f t="shared" ca="1" si="11"/>
        <v>37.896907627118637</v>
      </c>
      <c r="AD14" s="163"/>
      <c r="AE14" s="163"/>
      <c r="AF14" s="164"/>
      <c r="AG14" s="169">
        <f>VLOOKUP(AG$7,'[5]Curve Summary'!$A$9:$AG$161,2)</f>
        <v>29</v>
      </c>
      <c r="AH14" s="169">
        <f>VLOOKUP(AH$7,'[5]Curve Summary'!$A$9:$AG$161,2)</f>
        <v>28</v>
      </c>
      <c r="AI14" s="169">
        <f>VLOOKUP(AI$7,'[5]Curve Summary'!$A$9:$AG$161,2)</f>
        <v>28</v>
      </c>
      <c r="AJ14" s="169">
        <f>VLOOKUP(AJ$7,'[5]Curve Summary'!$A$9:$AG$161,2)</f>
        <v>29.5</v>
      </c>
      <c r="AK14" s="169">
        <f>VLOOKUP(AK$7,'[5]Curve Summary'!$A$9:$AG$161,2)</f>
        <v>31</v>
      </c>
      <c r="AL14" s="169">
        <f>VLOOKUP(AL$7,'[5]Curve Summary'!$A$9:$AG$161,2)</f>
        <v>40</v>
      </c>
      <c r="AM14" s="169">
        <f>VLOOKUP(AM$7,'[5]Curve Summary'!$A$9:$AG$161,2)</f>
        <v>48</v>
      </c>
      <c r="AN14" s="169">
        <f>VLOOKUP(AN$7,'[5]Curve Summary'!$A$9:$AG$161,2)</f>
        <v>55</v>
      </c>
      <c r="AO14" s="169">
        <f>VLOOKUP(AO$7,'[5]Curve Summary'!$A$9:$AG$161,2)</f>
        <v>45.5</v>
      </c>
      <c r="AP14" s="169">
        <f>VLOOKUP(AP$7,'[5]Curve Summary'!$A$9:$AG$161,2)</f>
        <v>33.5</v>
      </c>
      <c r="AQ14" s="169">
        <f>VLOOKUP(AQ$7,'[5]Curve Summary'!$A$9:$AG$161,2)</f>
        <v>31.5</v>
      </c>
      <c r="AR14" s="169">
        <f>VLOOKUP(AR$7,'[5]Curve Summary'!$A$9:$AG$161,2)</f>
        <v>32.5</v>
      </c>
      <c r="AS14" s="169">
        <f>VLOOKUP(AS$7,'[5]Curve Summary'!$A$9:$AG$161,2)</f>
        <v>33.75</v>
      </c>
      <c r="AT14" s="169">
        <f>VLOOKUP(AT$7,'[5]Curve Summary'!$A$9:$AG$161,2)</f>
        <v>33.25</v>
      </c>
      <c r="AU14" s="169">
        <f>VLOOKUP(AU$7,'[5]Curve Summary'!$A$9:$AG$161,2)</f>
        <v>33.25</v>
      </c>
      <c r="AV14" s="169">
        <f>VLOOKUP(AV$7,'[5]Curve Summary'!$A$9:$AG$161,2)</f>
        <v>32.75</v>
      </c>
      <c r="AW14" s="169">
        <f>VLOOKUP(AW$7,'[5]Curve Summary'!$A$9:$AG$161,2)</f>
        <v>32.75</v>
      </c>
      <c r="AX14" s="169">
        <f>VLOOKUP(AX$7,'[5]Curve Summary'!$A$9:$AG$161,2)</f>
        <v>37.25</v>
      </c>
      <c r="AY14" s="169">
        <f>VLOOKUP(AY$7,'[5]Curve Summary'!$A$9:$AG$161,2)</f>
        <v>51</v>
      </c>
      <c r="AZ14" s="169">
        <f>VLOOKUP(AZ$7,'[5]Curve Summary'!$A$9:$AG$161,2)</f>
        <v>56</v>
      </c>
      <c r="BA14" s="169">
        <f>VLOOKUP(BA$7,'[5]Curve Summary'!$A$9:$AG$161,2)</f>
        <v>44.5</v>
      </c>
      <c r="BB14" s="169">
        <f>VLOOKUP(BB$7,'[5]Curve Summary'!$A$9:$AG$161,2)</f>
        <v>33.75</v>
      </c>
      <c r="BC14" s="169">
        <f>VLOOKUP(BC$7,'[5]Curve Summary'!$A$9:$AG$161,2)</f>
        <v>32.25</v>
      </c>
      <c r="BD14" s="169">
        <f>VLOOKUP(BD$7,'[5]Curve Summary'!$A$9:$AG$161,2)</f>
        <v>32.25</v>
      </c>
      <c r="BE14" s="169">
        <f>VLOOKUP(BE$7,'[5]Curve Summary'!$A$9:$AG$161,2)</f>
        <v>34.43</v>
      </c>
      <c r="BF14" s="169">
        <f>VLOOKUP(BF$7,'[5]Curve Summary'!$A$9:$AG$161,2)</f>
        <v>34</v>
      </c>
      <c r="BG14" s="169">
        <f>VLOOKUP(BG$7,'[5]Curve Summary'!$A$9:$AG$161,2)</f>
        <v>34.01</v>
      </c>
      <c r="BH14" s="169">
        <f>VLOOKUP(BH$7,'[5]Curve Summary'!$A$9:$AG$161,2)</f>
        <v>33.58</v>
      </c>
      <c r="BI14" s="169">
        <f>VLOOKUP(BI$7,'[5]Curve Summary'!$A$9:$AG$161,2)</f>
        <v>33.58</v>
      </c>
      <c r="BJ14" s="169">
        <f>VLOOKUP(BJ$7,'[5]Curve Summary'!$A$9:$AG$161,2)</f>
        <v>37.42</v>
      </c>
      <c r="BK14" s="169">
        <f>VLOOKUP(BK$7,'[5]Curve Summary'!$A$9:$AG$161,2)</f>
        <v>49.14</v>
      </c>
      <c r="BL14" s="169">
        <f>VLOOKUP(BL$7,'[5]Curve Summary'!$A$9:$AG$161,2)</f>
        <v>53.41</v>
      </c>
      <c r="BM14" s="169">
        <f>VLOOKUP(BM$7,'[5]Curve Summary'!$A$9:$AG$161,2)</f>
        <v>43.61</v>
      </c>
      <c r="BN14" s="169">
        <f>VLOOKUP(BN$7,'[5]Curve Summary'!$A$9:$AG$161,2)</f>
        <v>34.450000000000003</v>
      </c>
      <c r="BO14" s="169">
        <f>VLOOKUP(BO$7,'[5]Curve Summary'!$A$9:$AG$161,2)</f>
        <v>33.17</v>
      </c>
      <c r="BP14" s="169">
        <f>VLOOKUP(BP$7,'[5]Curve Summary'!$A$9:$AG$161,2)</f>
        <v>33.17</v>
      </c>
      <c r="BQ14" s="169">
        <f>VLOOKUP(BQ$7,'[5]Curve Summary'!$A$9:$AG$161,2)</f>
        <v>35.17</v>
      </c>
      <c r="BR14" s="169">
        <f>VLOOKUP(BR$7,'[5]Curve Summary'!$A$9:$AG$161,2)</f>
        <v>34.799999999999997</v>
      </c>
      <c r="BS14" s="169">
        <f>VLOOKUP(BS$7,'[5]Curve Summary'!$A$9:$AG$161,2)</f>
        <v>34.81</v>
      </c>
      <c r="BT14" s="169">
        <f>VLOOKUP(BT$7,'[5]Curve Summary'!$A$9:$AG$161,2)</f>
        <v>34.44</v>
      </c>
      <c r="BU14" s="169">
        <f>VLOOKUP(BU$7,'[5]Curve Summary'!$A$9:$AG$161,2)</f>
        <v>34.450000000000003</v>
      </c>
      <c r="BV14" s="169">
        <f>VLOOKUP(BV$7,'[5]Curve Summary'!$A$9:$AG$161,2)</f>
        <v>37.729999999999997</v>
      </c>
      <c r="BW14" s="169">
        <f>VLOOKUP(BW$7,'[5]Curve Summary'!$A$9:$AG$161,2)</f>
        <v>47.76</v>
      </c>
      <c r="BX14" s="169">
        <f>VLOOKUP(BX$7,'[5]Curve Summary'!$A$9:$AG$161,2)</f>
        <v>51.41</v>
      </c>
      <c r="BY14" s="169">
        <f>VLOOKUP(BY$7,'[5]Curve Summary'!$A$9:$AG$161,2)</f>
        <v>43.03</v>
      </c>
      <c r="BZ14" s="169">
        <f>VLOOKUP(BZ$7,'[5]Curve Summary'!$A$9:$AG$161,2)</f>
        <v>35.19</v>
      </c>
      <c r="CA14" s="169">
        <f>VLOOKUP(CA$7,'[5]Curve Summary'!$A$9:$AG$161,2)</f>
        <v>34.1</v>
      </c>
      <c r="CB14" s="169">
        <f>VLOOKUP(CB$7,'[5]Curve Summary'!$A$9:$AG$161,2)</f>
        <v>34.1</v>
      </c>
      <c r="CC14" s="169">
        <f>VLOOKUP(CC$7,'[5]Curve Summary'!$A$9:$AG$161,2)</f>
        <v>35.83</v>
      </c>
      <c r="CD14" s="169">
        <f>VLOOKUP(CD$7,'[5]Curve Summary'!$A$9:$AG$161,2)</f>
        <v>35.53</v>
      </c>
      <c r="CE14" s="169">
        <f>VLOOKUP(CE$7,'[5]Curve Summary'!$A$9:$AG$161,2)</f>
        <v>35.53</v>
      </c>
      <c r="CF14" s="169">
        <f>VLOOKUP(CF$7,'[5]Curve Summary'!$A$9:$AG$161,2)</f>
        <v>35.22</v>
      </c>
      <c r="CG14" s="169">
        <f>VLOOKUP(CG$7,'[5]Curve Summary'!$A$9:$AG$161,2)</f>
        <v>35.22</v>
      </c>
      <c r="CH14" s="169">
        <f>VLOOKUP(CH$7,'[5]Curve Summary'!$A$9:$AG$161,2)</f>
        <v>38.03</v>
      </c>
      <c r="CI14" s="169">
        <f>VLOOKUP(CI$7,'[5]Curve Summary'!$A$9:$AG$161,2)</f>
        <v>46.61</v>
      </c>
      <c r="CJ14" s="169">
        <f>VLOOKUP(CJ$7,'[5]Curve Summary'!$A$9:$AG$161,2)</f>
        <v>49.74</v>
      </c>
      <c r="CK14" s="169">
        <f>VLOOKUP(CK$7,'[5]Curve Summary'!$A$9:$AG$161,2)</f>
        <v>42.56</v>
      </c>
      <c r="CL14" s="169">
        <f>VLOOKUP(CL$7,'[5]Curve Summary'!$A$9:$AG$161,2)</f>
        <v>35.86</v>
      </c>
      <c r="CM14" s="169">
        <f>VLOOKUP(CM$7,'[5]Curve Summary'!$A$9:$AG$161,2)</f>
        <v>34.92</v>
      </c>
      <c r="CN14" s="169">
        <f>VLOOKUP(CN$7,'[5]Curve Summary'!$A$9:$AG$161,2)</f>
        <v>34.93</v>
      </c>
      <c r="CO14" s="169">
        <f>VLOOKUP(CO$7,'[5]Curve Summary'!$A$9:$AG$161,2)</f>
        <v>36.32</v>
      </c>
      <c r="CP14" s="169">
        <f>VLOOKUP(CP$7,'[5]Curve Summary'!$A$9:$AG$161,2)</f>
        <v>36.04</v>
      </c>
      <c r="CQ14" s="169">
        <f>VLOOKUP(CQ$7,'[5]Curve Summary'!$A$9:$AG$161,2)</f>
        <v>36.04</v>
      </c>
      <c r="CR14" s="169">
        <f>VLOOKUP(CR$7,'[5]Curve Summary'!$A$9:$AG$161,2)</f>
        <v>35.76</v>
      </c>
      <c r="CS14" s="169">
        <f>VLOOKUP(CS$7,'[5]Curve Summary'!$A$9:$AG$161,2)</f>
        <v>35.76</v>
      </c>
      <c r="CT14" s="169">
        <f>VLOOKUP(CT$7,'[5]Curve Summary'!$A$9:$AG$161,2)</f>
        <v>38.31</v>
      </c>
      <c r="CU14" s="169">
        <f>VLOOKUP(CU$7,'[5]Curve Summary'!$A$9:$AG$161,2)</f>
        <v>46.08</v>
      </c>
      <c r="CV14" s="169">
        <f>VLOOKUP(CV$7,'[5]Curve Summary'!$A$9:$AG$161,2)</f>
        <v>48.91</v>
      </c>
      <c r="CW14" s="169">
        <f>VLOOKUP(CW$7,'[5]Curve Summary'!$A$9:$AG$161,2)</f>
        <v>42.42</v>
      </c>
      <c r="CX14" s="169">
        <f>VLOOKUP(CX$7,'[5]Curve Summary'!$A$9:$AG$161,2)</f>
        <v>36.340000000000003</v>
      </c>
      <c r="CY14" s="169">
        <f>VLOOKUP(CY$7,'[5]Curve Summary'!$A$9:$AG$161,2)</f>
        <v>35.5</v>
      </c>
      <c r="CZ14" s="169">
        <f>VLOOKUP(CZ$7,'[5]Curve Summary'!$A$9:$AG$161,2)</f>
        <v>35.5</v>
      </c>
      <c r="DA14" s="169">
        <f>VLOOKUP(DA$7,'[5]Curve Summary'!$A$9:$AG$161,2)</f>
        <v>36.729999999999997</v>
      </c>
      <c r="DB14" s="169">
        <f>VLOOKUP(DB$7,'[5]Curve Summary'!$A$9:$AG$161,2)</f>
        <v>36.479999999999997</v>
      </c>
      <c r="DC14" s="169">
        <f>VLOOKUP(DC$7,'[5]Curve Summary'!$A$9:$AG$161,2)</f>
        <v>36.479999999999997</v>
      </c>
      <c r="DD14" s="169">
        <f>VLOOKUP(DD$7,'[5]Curve Summary'!$A$9:$AG$161,2)</f>
        <v>36.22</v>
      </c>
      <c r="DE14" s="169">
        <f>VLOOKUP(DE$7,'[5]Curve Summary'!$A$9:$AG$161,2)</f>
        <v>36.22</v>
      </c>
      <c r="DF14" s="169">
        <f>VLOOKUP(DF$7,'[5]Curve Summary'!$A$9:$AG$161,2)</f>
        <v>38.58</v>
      </c>
      <c r="DG14" s="169">
        <f>VLOOKUP(DG$7,'[5]Curve Summary'!$A$9:$AG$161,2)</f>
        <v>45.78</v>
      </c>
      <c r="DH14" s="169">
        <f>VLOOKUP(DH$7,'[5]Curve Summary'!$A$9:$AG$161,2)</f>
        <v>48.4</v>
      </c>
      <c r="DI14" s="169">
        <f>VLOOKUP(DI$7,'[5]Curve Summary'!$A$9:$AG$161,2)</f>
        <v>42.38</v>
      </c>
      <c r="DJ14" s="169">
        <f>VLOOKUP(DJ$7,'[5]Curve Summary'!$A$9:$AG$161,2)</f>
        <v>36.76</v>
      </c>
      <c r="DK14" s="169">
        <f>VLOOKUP(DK$7,'[5]Curve Summary'!$A$9:$AG$161,2)</f>
        <v>35.979999999999997</v>
      </c>
      <c r="DL14" s="169">
        <f>VLOOKUP(DL$7,'[5]Curve Summary'!$A$9:$AG$161,2)</f>
        <v>35.979999999999997</v>
      </c>
      <c r="DM14" s="169">
        <f>VLOOKUP(DM$7,'[5]Curve Summary'!$A$9:$AG$161,2)</f>
        <v>37.14</v>
      </c>
      <c r="DN14" s="169">
        <f>VLOOKUP(DN$7,'[5]Curve Summary'!$A$9:$AG$161,2)</f>
        <v>36.9</v>
      </c>
      <c r="DO14" s="169">
        <f>VLOOKUP(DO$7,'[5]Curve Summary'!$A$9:$AG$161,2)</f>
        <v>36.9</v>
      </c>
      <c r="DP14" s="169">
        <f>VLOOKUP(DP$7,'[5]Curve Summary'!$A$9:$AG$161,2)</f>
        <v>36.659999999999997</v>
      </c>
      <c r="DQ14" s="169">
        <f>VLOOKUP(DQ$7,'[5]Curve Summary'!$A$9:$AG$161,2)</f>
        <v>36.659999999999997</v>
      </c>
      <c r="DR14" s="169">
        <f>VLOOKUP(DR$7,'[5]Curve Summary'!$A$9:$AG$161,2)</f>
        <v>38.85</v>
      </c>
      <c r="DS14" s="169">
        <f>VLOOKUP(DS$7,'[5]Curve Summary'!$A$9:$AG$161,2)</f>
        <v>45.51</v>
      </c>
      <c r="DT14" s="169">
        <f>VLOOKUP(DT$7,'[5]Curve Summary'!$A$9:$AG$161,2)</f>
        <v>47.94</v>
      </c>
      <c r="DU14" s="169">
        <f>VLOOKUP(DU$7,'[5]Curve Summary'!$A$9:$AG$161,2)</f>
        <v>42.37</v>
      </c>
      <c r="DV14" s="169">
        <f>VLOOKUP(DV$7,'[5]Curve Summary'!$A$9:$AG$161,2)</f>
        <v>37.159999999999997</v>
      </c>
      <c r="DW14" s="169">
        <f>VLOOKUP(DW$7,'[5]Curve Summary'!$A$9:$AG$161,2)</f>
        <v>36.44</v>
      </c>
      <c r="DX14" s="169">
        <f>VLOOKUP(DX$7,'[5]Curve Summary'!$A$9:$AG$161,2)</f>
        <v>36.44</v>
      </c>
      <c r="DY14" s="169">
        <f>VLOOKUP(DY$7,'[5]Curve Summary'!$A$9:$AG$161,2)</f>
        <v>37.53</v>
      </c>
      <c r="DZ14" s="169">
        <f>VLOOKUP(DZ$7,'[5]Curve Summary'!$A$9:$AG$161,2)</f>
        <v>37.31</v>
      </c>
      <c r="EA14" s="169">
        <f>VLOOKUP(EA$7,'[5]Curve Summary'!$A$9:$AG$161,2)</f>
        <v>37.31</v>
      </c>
      <c r="EB14" s="169">
        <f>VLOOKUP(EB$7,'[5]Curve Summary'!$A$9:$AG$161,2)</f>
        <v>37.090000000000003</v>
      </c>
      <c r="EC14" s="169">
        <f>VLOOKUP(EC$7,'[5]Curve Summary'!$A$9:$AG$161,2)</f>
        <v>37.090000000000003</v>
      </c>
      <c r="ED14" s="169">
        <f>VLOOKUP(ED$7,'[5]Curve Summary'!$A$9:$AG$161,2)</f>
        <v>39.11</v>
      </c>
      <c r="EE14" s="169">
        <f>VLOOKUP(EE$7,'[5]Curve Summary'!$A$9:$AG$161,2)</f>
        <v>45.29</v>
      </c>
      <c r="EF14" s="169">
        <f>VLOOKUP(EF$7,'[5]Curve Summary'!$A$9:$AG$161,2)</f>
        <v>47.53</v>
      </c>
      <c r="EG14" s="169">
        <f>VLOOKUP(EG$7,'[5]Curve Summary'!$A$9:$AG$161,2)</f>
        <v>42.38</v>
      </c>
      <c r="EH14" s="169">
        <f>VLOOKUP(EH$7,'[5]Curve Summary'!$A$9:$AG$161,2)</f>
        <v>37.56</v>
      </c>
      <c r="EI14" s="169">
        <f>VLOOKUP(EI$7,'[5]Curve Summary'!$A$9:$AG$161,2)</f>
        <v>36.880000000000003</v>
      </c>
      <c r="EJ14" s="169">
        <f>VLOOKUP(EJ$7,'[5]Curve Summary'!$A$9:$AG$161,2)</f>
        <v>36.89</v>
      </c>
    </row>
    <row r="15" spans="1:140" ht="13.7" customHeight="1" thickBot="1" x14ac:dyDescent="0.25">
      <c r="A15" s="170" t="s">
        <v>144</v>
      </c>
      <c r="B15" s="171" t="s">
        <v>172</v>
      </c>
      <c r="C15" s="136">
        <f>'[5]Power Desk Daily Price'!$AC15</f>
        <v>25.632000000000012</v>
      </c>
      <c r="D15" s="136">
        <f ca="1">IF(ISERROR((AVERAGE(OFFSET('[5]Curve Summary'!$G$6,26,0,2,1))*2+ 23* '[5]Curve Summary Backup'!$G$38)/25), '[5]Curve Summary Backup'!$G$38,(AVERAGE(OFFSET('[5]Curve Summary'!$G$6,26,0,2,1))*2+ 23* '[5]Curve Summary Backup'!$G$38)/25)</f>
        <v>25.5</v>
      </c>
      <c r="E15" s="136">
        <f>VLOOKUP(E$7,'[5]Curve Summary'!$A$7:$AG$58,7)</f>
        <v>31</v>
      </c>
      <c r="F15" s="172">
        <f t="shared" ca="1" si="0"/>
        <v>27.318903225806459</v>
      </c>
      <c r="G15" s="136">
        <f t="shared" si="1"/>
        <v>29.875</v>
      </c>
      <c r="H15" s="136">
        <f t="shared" si="2"/>
        <v>30.5</v>
      </c>
      <c r="I15" s="136">
        <f t="shared" si="2"/>
        <v>29.25</v>
      </c>
      <c r="J15" s="136">
        <f t="shared" si="3"/>
        <v>30.375</v>
      </c>
      <c r="K15" s="136">
        <f t="shared" si="4"/>
        <v>29.25</v>
      </c>
      <c r="L15" s="136">
        <f t="shared" si="4"/>
        <v>31.5</v>
      </c>
      <c r="M15" s="136">
        <f t="shared" si="4"/>
        <v>34</v>
      </c>
      <c r="N15" s="136">
        <f t="shared" si="4"/>
        <v>45</v>
      </c>
      <c r="O15" s="136">
        <f t="shared" si="5"/>
        <v>60</v>
      </c>
      <c r="P15" s="136">
        <f t="shared" si="6"/>
        <v>55</v>
      </c>
      <c r="Q15" s="136">
        <f t="shared" si="6"/>
        <v>65</v>
      </c>
      <c r="R15" s="136">
        <f t="shared" si="6"/>
        <v>52.5</v>
      </c>
      <c r="S15" s="136">
        <f t="shared" si="7"/>
        <v>34.666666666666664</v>
      </c>
      <c r="T15" s="136">
        <f t="shared" si="8"/>
        <v>36</v>
      </c>
      <c r="U15" s="136">
        <f t="shared" si="8"/>
        <v>33.5</v>
      </c>
      <c r="V15" s="136">
        <f t="shared" si="8"/>
        <v>34.5</v>
      </c>
      <c r="W15" s="172">
        <f t="shared" si="12"/>
        <v>39.700980392156865</v>
      </c>
      <c r="X15" s="136">
        <f t="shared" si="13"/>
        <v>41.089215686274507</v>
      </c>
      <c r="Y15" s="136">
        <f t="shared" si="14"/>
        <v>40.642315436241603</v>
      </c>
      <c r="Z15" s="136">
        <f t="shared" si="15"/>
        <v>41.434117647058827</v>
      </c>
      <c r="AA15" s="136">
        <f t="shared" si="9"/>
        <v>41.887607843137246</v>
      </c>
      <c r="AB15" s="137">
        <f t="shared" si="10"/>
        <v>42.328203125000002</v>
      </c>
      <c r="AC15" s="173">
        <f t="shared" ca="1" si="11"/>
        <v>41.103420338983078</v>
      </c>
      <c r="AD15" s="163"/>
      <c r="AE15" s="163"/>
      <c r="AF15" s="164"/>
      <c r="AG15" s="132">
        <f>VLOOKUP(AG$7,'[5]Curve Summary'!$A$9:$AG$161,7)</f>
        <v>30.5</v>
      </c>
      <c r="AH15" s="132">
        <f>VLOOKUP(AH$7,'[5]Curve Summary'!$A$9:$AG$161,7)</f>
        <v>29.25</v>
      </c>
      <c r="AI15" s="132">
        <f>VLOOKUP(AI$7,'[5]Curve Summary'!$A$9:$AG$161,7)</f>
        <v>29.25</v>
      </c>
      <c r="AJ15" s="132">
        <f>VLOOKUP(AJ$7,'[5]Curve Summary'!$A$9:$AG$161,7)</f>
        <v>31.5</v>
      </c>
      <c r="AK15" s="132">
        <f>VLOOKUP(AK$7,'[5]Curve Summary'!$A$9:$AG$161,7)</f>
        <v>34</v>
      </c>
      <c r="AL15" s="132">
        <f>VLOOKUP(AL$7,'[5]Curve Summary'!$A$9:$AG$161,7)</f>
        <v>45</v>
      </c>
      <c r="AM15" s="132">
        <f>VLOOKUP(AM$7,'[5]Curve Summary'!$A$9:$AG$161,7)</f>
        <v>55</v>
      </c>
      <c r="AN15" s="132">
        <f>VLOOKUP(AN$7,'[5]Curve Summary'!$A$9:$AG$161,7)</f>
        <v>65</v>
      </c>
      <c r="AO15" s="132">
        <f>VLOOKUP(AO$7,'[5]Curve Summary'!$A$9:$AG$161,7)</f>
        <v>52.5</v>
      </c>
      <c r="AP15" s="132">
        <f>VLOOKUP(AP$7,'[5]Curve Summary'!$A$9:$AG$161,7)</f>
        <v>36</v>
      </c>
      <c r="AQ15" s="132">
        <f>VLOOKUP(AQ$7,'[5]Curve Summary'!$A$9:$AG$161,7)</f>
        <v>33.5</v>
      </c>
      <c r="AR15" s="132">
        <f>VLOOKUP(AR$7,'[5]Curve Summary'!$A$9:$AG$161,7)</f>
        <v>34.5</v>
      </c>
      <c r="AS15" s="132">
        <f>VLOOKUP(AS$7,'[5]Curve Summary'!$A$9:$AG$161,7)</f>
        <v>35.75</v>
      </c>
      <c r="AT15" s="132">
        <f>VLOOKUP(AT$7,'[5]Curve Summary'!$A$9:$AG$161,7)</f>
        <v>35.25</v>
      </c>
      <c r="AU15" s="132">
        <f>VLOOKUP(AU$7,'[5]Curve Summary'!$A$9:$AG$161,7)</f>
        <v>35.25</v>
      </c>
      <c r="AV15" s="132">
        <f>VLOOKUP(AV$7,'[5]Curve Summary'!$A$9:$AG$161,7)</f>
        <v>34.75</v>
      </c>
      <c r="AW15" s="132">
        <f>VLOOKUP(AW$7,'[5]Curve Summary'!$A$9:$AG$161,7)</f>
        <v>34.75</v>
      </c>
      <c r="AX15" s="132">
        <f>VLOOKUP(AX$7,'[5]Curve Summary'!$A$9:$AG$161,7)</f>
        <v>41.75</v>
      </c>
      <c r="AY15" s="132">
        <f>VLOOKUP(AY$7,'[5]Curve Summary'!$A$9:$AG$161,7)</f>
        <v>57</v>
      </c>
      <c r="AZ15" s="132">
        <f>VLOOKUP(AZ$7,'[5]Curve Summary'!$A$9:$AG$161,7)</f>
        <v>64</v>
      </c>
      <c r="BA15" s="132">
        <f>VLOOKUP(BA$7,'[5]Curve Summary'!$A$9:$AG$161,7)</f>
        <v>50.5</v>
      </c>
      <c r="BB15" s="132">
        <f>VLOOKUP(BB$7,'[5]Curve Summary'!$A$9:$AG$161,7)</f>
        <v>36</v>
      </c>
      <c r="BC15" s="132">
        <f>VLOOKUP(BC$7,'[5]Curve Summary'!$A$9:$AG$161,7)</f>
        <v>34</v>
      </c>
      <c r="BD15" s="132">
        <f>VLOOKUP(BD$7,'[5]Curve Summary'!$A$9:$AG$161,7)</f>
        <v>33.75</v>
      </c>
      <c r="BE15" s="132">
        <f>VLOOKUP(BE$7,'[5]Curve Summary'!$A$9:$AG$161,7)</f>
        <v>36.630000000000003</v>
      </c>
      <c r="BF15" s="132">
        <f>VLOOKUP(BF$7,'[5]Curve Summary'!$A$9:$AG$161,7)</f>
        <v>36.200000000000003</v>
      </c>
      <c r="BG15" s="132">
        <f>VLOOKUP(BG$7,'[5]Curve Summary'!$A$9:$AG$161,7)</f>
        <v>36.21</v>
      </c>
      <c r="BH15" s="132">
        <f>VLOOKUP(BH$7,'[5]Curve Summary'!$A$9:$AG$161,7)</f>
        <v>35.78</v>
      </c>
      <c r="BI15" s="132">
        <f>VLOOKUP(BI$7,'[5]Curve Summary'!$A$9:$AG$161,7)</f>
        <v>35.78</v>
      </c>
      <c r="BJ15" s="132">
        <f>VLOOKUP(BJ$7,'[5]Curve Summary'!$A$9:$AG$161,7)</f>
        <v>41.75</v>
      </c>
      <c r="BK15" s="132">
        <f>VLOOKUP(BK$7,'[5]Curve Summary'!$A$9:$AG$161,7)</f>
        <v>54.74</v>
      </c>
      <c r="BL15" s="132">
        <f>VLOOKUP(BL$7,'[5]Curve Summary'!$A$9:$AG$161,7)</f>
        <v>60.71</v>
      </c>
      <c r="BM15" s="132">
        <f>VLOOKUP(BM$7,'[5]Curve Summary'!$A$9:$AG$161,7)</f>
        <v>49.21</v>
      </c>
      <c r="BN15" s="132">
        <f>VLOOKUP(BN$7,'[5]Curve Summary'!$A$9:$AG$161,7)</f>
        <v>36.86</v>
      </c>
      <c r="BO15" s="132">
        <f>VLOOKUP(BO$7,'[5]Curve Summary'!$A$9:$AG$161,7)</f>
        <v>35.15</v>
      </c>
      <c r="BP15" s="132">
        <f>VLOOKUP(BP$7,'[5]Curve Summary'!$A$9:$AG$161,7)</f>
        <v>34.94</v>
      </c>
      <c r="BQ15" s="132">
        <f>VLOOKUP(BQ$7,'[5]Curve Summary'!$A$9:$AG$161,7)</f>
        <v>37.49</v>
      </c>
      <c r="BR15" s="132">
        <f>VLOOKUP(BR$7,'[5]Curve Summary'!$A$9:$AG$161,7)</f>
        <v>37.119999999999997</v>
      </c>
      <c r="BS15" s="132">
        <f>VLOOKUP(BS$7,'[5]Curve Summary'!$A$9:$AG$161,7)</f>
        <v>37.130000000000003</v>
      </c>
      <c r="BT15" s="132">
        <f>VLOOKUP(BT$7,'[5]Curve Summary'!$A$9:$AG$161,7)</f>
        <v>36.76</v>
      </c>
      <c r="BU15" s="132">
        <f>VLOOKUP(BU$7,'[5]Curve Summary'!$A$9:$AG$161,7)</f>
        <v>36.770000000000003</v>
      </c>
      <c r="BV15" s="132">
        <f>VLOOKUP(BV$7,'[5]Curve Summary'!$A$9:$AG$161,7)</f>
        <v>41.86</v>
      </c>
      <c r="BW15" s="132">
        <f>VLOOKUP(BW$7,'[5]Curve Summary'!$A$9:$AG$161,7)</f>
        <v>52.96</v>
      </c>
      <c r="BX15" s="132">
        <f>VLOOKUP(BX$7,'[5]Curve Summary'!$A$9:$AG$161,7)</f>
        <v>58.05</v>
      </c>
      <c r="BY15" s="132">
        <f>VLOOKUP(BY$7,'[5]Curve Summary'!$A$9:$AG$161,7)</f>
        <v>48.23</v>
      </c>
      <c r="BZ15" s="132">
        <f>VLOOKUP(BZ$7,'[5]Curve Summary'!$A$9:$AG$161,7)</f>
        <v>37.69</v>
      </c>
      <c r="CA15" s="132">
        <f>VLOOKUP(CA$7,'[5]Curve Summary'!$A$9:$AG$161,7)</f>
        <v>36.24</v>
      </c>
      <c r="CB15" s="132">
        <f>VLOOKUP(CB$7,'[5]Curve Summary'!$A$9:$AG$161,7)</f>
        <v>36.06</v>
      </c>
      <c r="CC15" s="132">
        <f>VLOOKUP(CC$7,'[5]Curve Summary'!$A$9:$AG$161,7)</f>
        <v>38.25</v>
      </c>
      <c r="CD15" s="132">
        <f>VLOOKUP(CD$7,'[5]Curve Summary'!$A$9:$AG$161,7)</f>
        <v>37.950000000000003</v>
      </c>
      <c r="CE15" s="132">
        <f>VLOOKUP(CE$7,'[5]Curve Summary'!$A$9:$AG$161,7)</f>
        <v>37.950000000000003</v>
      </c>
      <c r="CF15" s="132">
        <f>VLOOKUP(CF$7,'[5]Curve Summary'!$A$9:$AG$161,7)</f>
        <v>37.64</v>
      </c>
      <c r="CG15" s="132">
        <f>VLOOKUP(CG$7,'[5]Curve Summary'!$A$9:$AG$161,7)</f>
        <v>37.64</v>
      </c>
      <c r="CH15" s="132">
        <f>VLOOKUP(CH$7,'[5]Curve Summary'!$A$9:$AG$161,7)</f>
        <v>41.99</v>
      </c>
      <c r="CI15" s="132">
        <f>VLOOKUP(CI$7,'[5]Curve Summary'!$A$9:$AG$161,7)</f>
        <v>51.47</v>
      </c>
      <c r="CJ15" s="132">
        <f>VLOOKUP(CJ$7,'[5]Curve Summary'!$A$9:$AG$161,7)</f>
        <v>55.82</v>
      </c>
      <c r="CK15" s="132">
        <f>VLOOKUP(CK$7,'[5]Curve Summary'!$A$9:$AG$161,7)</f>
        <v>47.42</v>
      </c>
      <c r="CL15" s="132">
        <f>VLOOKUP(CL$7,'[5]Curve Summary'!$A$9:$AG$161,7)</f>
        <v>38.43</v>
      </c>
      <c r="CM15" s="132">
        <f>VLOOKUP(CM$7,'[5]Curve Summary'!$A$9:$AG$161,7)</f>
        <v>37.18</v>
      </c>
      <c r="CN15" s="132">
        <f>VLOOKUP(CN$7,'[5]Curve Summary'!$A$9:$AG$161,7)</f>
        <v>37.04</v>
      </c>
      <c r="CO15" s="132">
        <f>VLOOKUP(CO$7,'[5]Curve Summary'!$A$9:$AG$161,7)</f>
        <v>38.770000000000003</v>
      </c>
      <c r="CP15" s="132">
        <f>VLOOKUP(CP$7,'[5]Curve Summary'!$A$9:$AG$161,7)</f>
        <v>38.49</v>
      </c>
      <c r="CQ15" s="132">
        <f>VLOOKUP(CQ$7,'[5]Curve Summary'!$A$9:$AG$161,7)</f>
        <v>38.49</v>
      </c>
      <c r="CR15" s="132">
        <f>VLOOKUP(CR$7,'[5]Curve Summary'!$A$9:$AG$161,7)</f>
        <v>38.22</v>
      </c>
      <c r="CS15" s="132">
        <f>VLOOKUP(CS$7,'[5]Curve Summary'!$A$9:$AG$161,7)</f>
        <v>38.21</v>
      </c>
      <c r="CT15" s="132">
        <f>VLOOKUP(CT$7,'[5]Curve Summary'!$A$9:$AG$161,7)</f>
        <v>42.15</v>
      </c>
      <c r="CU15" s="132">
        <f>VLOOKUP(CU$7,'[5]Curve Summary'!$A$9:$AG$161,7)</f>
        <v>50.72</v>
      </c>
      <c r="CV15" s="132">
        <f>VLOOKUP(CV$7,'[5]Curve Summary'!$A$9:$AG$161,7)</f>
        <v>54.65</v>
      </c>
      <c r="CW15" s="132">
        <f>VLOOKUP(CW$7,'[5]Curve Summary'!$A$9:$AG$161,7)</f>
        <v>47.06</v>
      </c>
      <c r="CX15" s="132">
        <f>VLOOKUP(CX$7,'[5]Curve Summary'!$A$9:$AG$161,7)</f>
        <v>38.92</v>
      </c>
      <c r="CY15" s="132">
        <f>VLOOKUP(CY$7,'[5]Curve Summary'!$A$9:$AG$161,7)</f>
        <v>37.81</v>
      </c>
      <c r="CZ15" s="132">
        <f>VLOOKUP(CZ$7,'[5]Curve Summary'!$A$9:$AG$161,7)</f>
        <v>37.67</v>
      </c>
      <c r="DA15" s="132">
        <f>VLOOKUP(DA$7,'[5]Curve Summary'!$A$9:$AG$161,7)</f>
        <v>39.19</v>
      </c>
      <c r="DB15" s="132">
        <f>VLOOKUP(DB$7,'[5]Curve Summary'!$A$9:$AG$161,7)</f>
        <v>38.94</v>
      </c>
      <c r="DC15" s="132">
        <f>VLOOKUP(DC$7,'[5]Curve Summary'!$A$9:$AG$161,7)</f>
        <v>38.94</v>
      </c>
      <c r="DD15" s="132">
        <f>VLOOKUP(DD$7,'[5]Curve Summary'!$A$9:$AG$161,7)</f>
        <v>38.69</v>
      </c>
      <c r="DE15" s="132">
        <f>VLOOKUP(DE$7,'[5]Curve Summary'!$A$9:$AG$161,7)</f>
        <v>38.69</v>
      </c>
      <c r="DF15" s="132">
        <f>VLOOKUP(DF$7,'[5]Curve Summary'!$A$9:$AG$161,7)</f>
        <v>42.32</v>
      </c>
      <c r="DG15" s="132">
        <f>VLOOKUP(DG$7,'[5]Curve Summary'!$A$9:$AG$161,7)</f>
        <v>50.25</v>
      </c>
      <c r="DH15" s="132">
        <f>VLOOKUP(DH$7,'[5]Curve Summary'!$A$9:$AG$161,7)</f>
        <v>53.88</v>
      </c>
      <c r="DI15" s="132">
        <f>VLOOKUP(DI$7,'[5]Curve Summary'!$A$9:$AG$161,7)</f>
        <v>46.85</v>
      </c>
      <c r="DJ15" s="132">
        <f>VLOOKUP(DJ$7,'[5]Curve Summary'!$A$9:$AG$161,7)</f>
        <v>39.340000000000003</v>
      </c>
      <c r="DK15" s="132">
        <f>VLOOKUP(DK$7,'[5]Curve Summary'!$A$9:$AG$161,7)</f>
        <v>38.31</v>
      </c>
      <c r="DL15" s="132">
        <f>VLOOKUP(DL$7,'[5]Curve Summary'!$A$9:$AG$161,7)</f>
        <v>38.18</v>
      </c>
      <c r="DM15" s="132">
        <f>VLOOKUP(DM$7,'[5]Curve Summary'!$A$9:$AG$161,7)</f>
        <v>39.61</v>
      </c>
      <c r="DN15" s="132">
        <f>VLOOKUP(DN$7,'[5]Curve Summary'!$A$9:$AG$161,7)</f>
        <v>39.369999999999997</v>
      </c>
      <c r="DO15" s="132">
        <f>VLOOKUP(DO$7,'[5]Curve Summary'!$A$9:$AG$161,7)</f>
        <v>39.369999999999997</v>
      </c>
      <c r="DP15" s="132">
        <f>VLOOKUP(DP$7,'[5]Curve Summary'!$A$9:$AG$161,7)</f>
        <v>39.130000000000003</v>
      </c>
      <c r="DQ15" s="132">
        <f>VLOOKUP(DQ$7,'[5]Curve Summary'!$A$9:$AG$161,7)</f>
        <v>39.130000000000003</v>
      </c>
      <c r="DR15" s="132">
        <f>VLOOKUP(DR$7,'[5]Curve Summary'!$A$9:$AG$161,7)</f>
        <v>42.5</v>
      </c>
      <c r="DS15" s="132">
        <f>VLOOKUP(DS$7,'[5]Curve Summary'!$A$9:$AG$161,7)</f>
        <v>49.81</v>
      </c>
      <c r="DT15" s="132">
        <f>VLOOKUP(DT$7,'[5]Curve Summary'!$A$9:$AG$161,7)</f>
        <v>53.17</v>
      </c>
      <c r="DU15" s="132">
        <f>VLOOKUP(DU$7,'[5]Curve Summary'!$A$9:$AG$161,7)</f>
        <v>46.68</v>
      </c>
      <c r="DV15" s="132">
        <f>VLOOKUP(DV$7,'[5]Curve Summary'!$A$9:$AG$161,7)</f>
        <v>39.729999999999997</v>
      </c>
      <c r="DW15" s="132">
        <f>VLOOKUP(DW$7,'[5]Curve Summary'!$A$9:$AG$161,7)</f>
        <v>38.78</v>
      </c>
      <c r="DX15" s="132">
        <f>VLOOKUP(DX$7,'[5]Curve Summary'!$A$9:$AG$161,7)</f>
        <v>38.659999999999997</v>
      </c>
      <c r="DY15" s="132">
        <f>VLOOKUP(DY$7,'[5]Curve Summary'!$A$9:$AG$161,7)</f>
        <v>39.950000000000003</v>
      </c>
      <c r="DZ15" s="132">
        <f>VLOOKUP(DZ$7,'[5]Curve Summary'!$A$9:$AG$161,7)</f>
        <v>39.729999999999997</v>
      </c>
      <c r="EA15" s="132">
        <f>VLOOKUP(EA$7,'[5]Curve Summary'!$A$9:$AG$161,7)</f>
        <v>39.74</v>
      </c>
      <c r="EB15" s="132">
        <f>VLOOKUP(EB$7,'[5]Curve Summary'!$A$9:$AG$161,7)</f>
        <v>39.520000000000003</v>
      </c>
      <c r="EC15" s="132">
        <f>VLOOKUP(EC$7,'[5]Curve Summary'!$A$9:$AG$161,7)</f>
        <v>39.520000000000003</v>
      </c>
      <c r="ED15" s="132">
        <f>VLOOKUP(ED$7,'[5]Curve Summary'!$A$9:$AG$161,7)</f>
        <v>42.61</v>
      </c>
      <c r="EE15" s="132">
        <f>VLOOKUP(EE$7,'[5]Curve Summary'!$A$9:$AG$161,7)</f>
        <v>49.38</v>
      </c>
      <c r="EF15" s="132">
        <f>VLOOKUP(EF$7,'[5]Curve Summary'!$A$9:$AG$161,7)</f>
        <v>52.47</v>
      </c>
      <c r="EG15" s="132">
        <f>VLOOKUP(EG$7,'[5]Curve Summary'!$A$9:$AG$161,7)</f>
        <v>46.48</v>
      </c>
      <c r="EH15" s="132">
        <f>VLOOKUP(EH$7,'[5]Curve Summary'!$A$9:$AG$161,7)</f>
        <v>40.08</v>
      </c>
      <c r="EI15" s="132">
        <f>VLOOKUP(EI$7,'[5]Curve Summary'!$A$9:$AG$161,7)</f>
        <v>39.19</v>
      </c>
      <c r="EJ15" s="132">
        <f>VLOOKUP(EJ$7,'[5]Curve Summary'!$A$9:$AG$161,7)</f>
        <v>39.090000000000003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173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174</v>
      </c>
      <c r="B18" s="178" t="s">
        <v>175</v>
      </c>
      <c r="C18" s="179">
        <f>'[5]Power Desk Daily Price'!$AC18</f>
        <v>29.6</v>
      </c>
      <c r="D18" s="179">
        <f ca="1">IF(ISERROR((AVERAGE(OFFSET('[5]Curve Summary ALBERTA'!$R$6,22,0,2,1))*2+ 19* '[5]Curve Summary Backup'!$R$38)/21), '[5]Curve Summary Backup'!$R$38,(AVERAGE(OFFSET('[5]Curve Summary ALBERTA'!$R$6,22,0,2,1))*2+ 19* '[5]Curve Summary Backup'!$R$38)/21)</f>
        <v>38.199996948242188</v>
      </c>
      <c r="E18" s="179">
        <f>VLOOKUP(E$7,'[5]Curve Summary ALBERTA'!$A$7:$AG$63,18)</f>
        <v>46.549999237060547</v>
      </c>
      <c r="F18" s="180">
        <f ca="1">(C18*C$5+D18*D$5+E18*E$5)/(SUM(C$5:E$5))</f>
        <v>37.980643881520919</v>
      </c>
      <c r="G18" s="179">
        <f>AVERAGE(H18:I18)</f>
        <v>46.356626586914061</v>
      </c>
      <c r="H18" s="179">
        <f>AG18</f>
        <v>46.548513793945311</v>
      </c>
      <c r="I18" s="179">
        <f>AH18</f>
        <v>46.164739379882811</v>
      </c>
      <c r="J18" s="179">
        <f>AVERAGE(K18:L18)</f>
        <v>43.561668930053713</v>
      </c>
      <c r="K18" s="179">
        <f>AI18</f>
        <v>44.959061584472657</v>
      </c>
      <c r="L18" s="179">
        <f>AJ18</f>
        <v>42.164276275634762</v>
      </c>
      <c r="M18" s="179">
        <f>AK18</f>
        <v>42.699286651611331</v>
      </c>
      <c r="N18" s="179">
        <f>AL18</f>
        <v>43.603325527205087</v>
      </c>
      <c r="O18" s="179">
        <f>AVERAGE(P18:Q18)</f>
        <v>46.592678462188481</v>
      </c>
      <c r="P18" s="179">
        <f>AM18</f>
        <v>46.229644880668147</v>
      </c>
      <c r="Q18" s="179">
        <f>AN18</f>
        <v>46.955712043708814</v>
      </c>
      <c r="R18" s="179">
        <f>AO18</f>
        <v>46.9436523386372</v>
      </c>
      <c r="S18" s="179">
        <f>AVERAGE(T18:V18)</f>
        <v>50.089899234691067</v>
      </c>
      <c r="T18" s="179">
        <f>AP18</f>
        <v>45.610313931852012</v>
      </c>
      <c r="U18" s="179">
        <f>AQ18</f>
        <v>50.369977585246076</v>
      </c>
      <c r="V18" s="179">
        <f>AR18</f>
        <v>54.289406186975107</v>
      </c>
      <c r="W18" s="179">
        <f>SUM(AG37:AR37)/SUM($AG$5:$AR$5)</f>
        <v>46.337382276293823</v>
      </c>
      <c r="X18" s="179">
        <f>SUM(AS37:BD37)/SUM($AS$5:$BD$5)</f>
        <v>44.207741536048538</v>
      </c>
      <c r="Y18" s="179">
        <f>SUM(BE37:BR37)/SUM($BE$5:$BR$5)</f>
        <v>44.172498779539893</v>
      </c>
      <c r="Z18" s="179">
        <f>SUM(BQ37:CB37)/SUM($BQ$5:$CB$5)</f>
        <v>42.983393767074737</v>
      </c>
      <c r="AA18" s="179">
        <f>SUM(CC37:DX37)/SUM($CC$5:$DX$5)</f>
        <v>40.782928084716538</v>
      </c>
      <c r="AB18" s="181">
        <f>SUM(DY37:EJ37)/SUM($DY$5:$EJ$5)</f>
        <v>43.830887352361458</v>
      </c>
      <c r="AC18" s="182">
        <f ca="1">(C18*C$5+D18*D$5+E18*E$5+SUM(AG37:EJ37))/(SUM(C$5:E$5)+SUM($AG$5:$EJ$5))</f>
        <v>42.582660096936543</v>
      </c>
      <c r="AD18" s="163"/>
      <c r="AE18" s="163"/>
      <c r="AF18" s="164"/>
      <c r="AG18" s="132">
        <f>VLOOKUP(AG$7,'[5]Curve Summary ALBERTA'!$A$13:$AG$161,18)</f>
        <v>46.548513793945311</v>
      </c>
      <c r="AH18" s="132">
        <f>VLOOKUP(AH$7,'[5]Curve Summary ALBERTA'!$A$13:$AG$161,18)</f>
        <v>46.164739379882811</v>
      </c>
      <c r="AI18" s="132">
        <f>VLOOKUP(AI$7,'[5]Curve Summary ALBERTA'!$A$13:$AG$161,18)</f>
        <v>44.959061584472657</v>
      </c>
      <c r="AJ18" s="132">
        <f>VLOOKUP(AJ$7,'[5]Curve Summary ALBERTA'!$A$13:$AG$161,18)</f>
        <v>42.164276275634762</v>
      </c>
      <c r="AK18" s="132">
        <f>VLOOKUP(AK$7,'[5]Curve Summary ALBERTA'!$A$13:$AG$161,18)</f>
        <v>42.699286651611331</v>
      </c>
      <c r="AL18" s="132">
        <f>VLOOKUP(AL$7,'[5]Curve Summary ALBERTA'!$A$13:$AG$161,18)</f>
        <v>43.603325527205087</v>
      </c>
      <c r="AM18" s="132">
        <f>VLOOKUP(AM$7,'[5]Curve Summary ALBERTA'!$A$13:$AG$161,18)</f>
        <v>46.229644880668147</v>
      </c>
      <c r="AN18" s="132">
        <f>VLOOKUP(AN$7,'[5]Curve Summary ALBERTA'!$A$13:$AG$161,18)</f>
        <v>46.955712043708814</v>
      </c>
      <c r="AO18" s="132">
        <f>VLOOKUP(AO$7,'[5]Curve Summary ALBERTA'!$A$13:$AG$161,18)</f>
        <v>46.9436523386372</v>
      </c>
      <c r="AP18" s="132">
        <f>VLOOKUP(AP$7,'[5]Curve Summary ALBERTA'!$A$13:$AG$161,18)</f>
        <v>45.610313931852012</v>
      </c>
      <c r="AQ18" s="132">
        <f>VLOOKUP(AQ$7,'[5]Curve Summary ALBERTA'!$A$13:$AG$161,18)</f>
        <v>50.369977585246076</v>
      </c>
      <c r="AR18" s="132">
        <f>VLOOKUP(AR$7,'[5]Curve Summary ALBERTA'!$A$13:$AG$161,18)</f>
        <v>54.289406186975107</v>
      </c>
      <c r="AS18" s="132">
        <f>VLOOKUP(AS$7,'[5]Curve Summary ALBERTA'!$A$13:$AG$161,18)</f>
        <v>47.488665627397864</v>
      </c>
      <c r="AT18" s="132">
        <f>VLOOKUP(AT$7,'[5]Curve Summary ALBERTA'!$A$13:$AG$161,18)</f>
        <v>46.007755751022032</v>
      </c>
      <c r="AU18" s="132">
        <f>VLOOKUP(AU$7,'[5]Curve Summary ALBERTA'!$A$13:$AG$161,18)</f>
        <v>44.227413028648165</v>
      </c>
      <c r="AV18" s="132">
        <f>VLOOKUP(AV$7,'[5]Curve Summary ALBERTA'!$A$13:$AG$161,18)</f>
        <v>41.443227236937489</v>
      </c>
      <c r="AW18" s="132">
        <f>VLOOKUP(AW$7,'[5]Curve Summary ALBERTA'!$A$13:$AG$161,18)</f>
        <v>41.6519620249083</v>
      </c>
      <c r="AX18" s="132">
        <f>VLOOKUP(AX$7,'[5]Curve Summary ALBERTA'!$A$13:$AG$161,18)</f>
        <v>42.142594816711323</v>
      </c>
      <c r="AY18" s="132">
        <f>VLOOKUP(AY$7,'[5]Curve Summary ALBERTA'!$A$13:$AG$161,18)</f>
        <v>42.554294558040212</v>
      </c>
      <c r="AZ18" s="132">
        <f>VLOOKUP(AZ$7,'[5]Curve Summary ALBERTA'!$A$13:$AG$161,18)</f>
        <v>42.902987273456112</v>
      </c>
      <c r="BA18" s="132">
        <f>VLOOKUP(BA$7,'[5]Curve Summary ALBERTA'!$A$13:$AG$161,18)</f>
        <v>42.984603251767552</v>
      </c>
      <c r="BB18" s="132">
        <f>VLOOKUP(BB$7,'[5]Curve Summary ALBERTA'!$A$13:$AG$161,18)</f>
        <v>43.145357208100826</v>
      </c>
      <c r="BC18" s="132">
        <f>VLOOKUP(BC$7,'[5]Curve Summary ALBERTA'!$A$13:$AG$161,18)</f>
        <v>46.750250890106251</v>
      </c>
      <c r="BD18" s="132">
        <f>VLOOKUP(BD$7,'[5]Curve Summary ALBERTA'!$A$13:$AG$161,18)</f>
        <v>49.428368289818799</v>
      </c>
      <c r="BE18" s="132">
        <f>VLOOKUP(BE$7,'[5]Curve Summary ALBERTA'!$A$13:$AG$161,18)</f>
        <v>47.952718222793237</v>
      </c>
      <c r="BF18" s="132">
        <f>VLOOKUP(BF$7,'[5]Curve Summary ALBERTA'!$A$13:$AG$161,18)</f>
        <v>46.24809473119668</v>
      </c>
      <c r="BG18" s="132">
        <f>VLOOKUP(BG$7,'[5]Curve Summary ALBERTA'!$A$13:$AG$161,18)</f>
        <v>44.274335089270068</v>
      </c>
      <c r="BH18" s="132">
        <f>VLOOKUP(BH$7,'[5]Curve Summary ALBERTA'!$A$13:$AG$161,18)</f>
        <v>40.915070348270611</v>
      </c>
      <c r="BI18" s="132">
        <f>VLOOKUP(BI$7,'[5]Curve Summary ALBERTA'!$A$13:$AG$161,18)</f>
        <v>40.844437831722253</v>
      </c>
      <c r="BJ18" s="132">
        <f>VLOOKUP(BJ$7,'[5]Curve Summary ALBERTA'!$A$13:$AG$161,18)</f>
        <v>41.326398058143837</v>
      </c>
      <c r="BK18" s="132">
        <f>VLOOKUP(BK$7,'[5]Curve Summary ALBERTA'!$A$13:$AG$161,18)</f>
        <v>42.034311557041413</v>
      </c>
      <c r="BL18" s="132">
        <f>VLOOKUP(BL$7,'[5]Curve Summary ALBERTA'!$A$13:$AG$161,18)</f>
        <v>42.520892508545344</v>
      </c>
      <c r="BM18" s="132">
        <f>VLOOKUP(BM$7,'[5]Curve Summary ALBERTA'!$A$13:$AG$161,18)</f>
        <v>42.693980837449502</v>
      </c>
      <c r="BN18" s="132">
        <f>VLOOKUP(BN$7,'[5]Curve Summary ALBERTA'!$A$13:$AG$161,18)</f>
        <v>42.854256126318745</v>
      </c>
      <c r="BO18" s="132">
        <f>VLOOKUP(BO$7,'[5]Curve Summary ALBERTA'!$A$13:$AG$161,18)</f>
        <v>45.977896771638754</v>
      </c>
      <c r="BP18" s="132">
        <f>VLOOKUP(BP$7,'[5]Curve Summary ALBERTA'!$A$13:$AG$161,18)</f>
        <v>48.456668890799207</v>
      </c>
      <c r="BQ18" s="132">
        <f>VLOOKUP(BQ$7,'[5]Curve Summary ALBERTA'!$A$13:$AG$161,18)</f>
        <v>46.941011039990791</v>
      </c>
      <c r="BR18" s="132">
        <f>VLOOKUP(BR$7,'[5]Curve Summary ALBERTA'!$A$13:$AG$161,18)</f>
        <v>45.321564385695929</v>
      </c>
      <c r="BS18" s="132">
        <f>VLOOKUP(BS$7,'[5]Curve Summary ALBERTA'!$A$13:$AG$161,18)</f>
        <v>43.446377141499838</v>
      </c>
      <c r="BT18" s="132">
        <f>VLOOKUP(BT$7,'[5]Curve Summary ALBERTA'!$A$13:$AG$161,18)</f>
        <v>40.182944830675972</v>
      </c>
      <c r="BU18" s="132">
        <f>VLOOKUP(BU$7,'[5]Curve Summary ALBERTA'!$A$13:$AG$161,18)</f>
        <v>40.116961258984091</v>
      </c>
      <c r="BV18" s="132">
        <f>VLOOKUP(BV$7,'[5]Curve Summary ALBERTA'!$A$13:$AG$161,18)</f>
        <v>40.576613628284861</v>
      </c>
      <c r="BW18" s="132">
        <f>VLOOKUP(BW$7,'[5]Curve Summary ALBERTA'!$A$13:$AG$161,18)</f>
        <v>41.251111372918857</v>
      </c>
      <c r="BX18" s="132">
        <f>VLOOKUP(BX$7,'[5]Curve Summary ALBERTA'!$A$13:$AG$161,18)</f>
        <v>41.714870923839463</v>
      </c>
      <c r="BY18" s="132">
        <f>VLOOKUP(BY$7,'[5]Curve Summary ALBERTA'!$A$13:$AG$161,18)</f>
        <v>41.880558175383541</v>
      </c>
      <c r="BZ18" s="132">
        <f>VLOOKUP(BZ$7,'[5]Curve Summary ALBERTA'!$A$13:$AG$161,18)</f>
        <v>42.033138074214953</v>
      </c>
      <c r="CA18" s="132">
        <f>VLOOKUP(CA$7,'[5]Curve Summary ALBERTA'!$A$13:$AG$161,18)</f>
        <v>45.089931485288425</v>
      </c>
      <c r="CB18" s="132">
        <f>VLOOKUP(CB$7,'[5]Curve Summary ALBERTA'!$A$13:$AG$161,18)</f>
        <v>47.465821331018901</v>
      </c>
      <c r="CC18" s="132">
        <f>VLOOKUP(CC$7,'[5]Curve Summary ALBERTA'!$A$13:$AG$161,18)</f>
        <v>42.567284251440284</v>
      </c>
      <c r="CD18" s="132">
        <f>VLOOKUP(CD$7,'[5]Curve Summary ALBERTA'!$A$13:$AG$161,18)</f>
        <v>41.159552535088658</v>
      </c>
      <c r="CE18" s="132">
        <f>VLOOKUP(CE$7,'[5]Curve Summary ALBERTA'!$A$13:$AG$161,18)</f>
        <v>39.523954853158024</v>
      </c>
      <c r="CF18" s="132">
        <f>VLOOKUP(CF$7,'[5]Curve Summary ALBERTA'!$A$13:$AG$161,18)</f>
        <v>36.661793679519405</v>
      </c>
      <c r="CG18" s="132">
        <f>VLOOKUP(CG$7,'[5]Curve Summary ALBERTA'!$A$13:$AG$161,18)</f>
        <v>36.615861170023173</v>
      </c>
      <c r="CH18" s="132">
        <f>VLOOKUP(CH$7,'[5]Curve Summary ALBERTA'!$A$13:$AG$161,18)</f>
        <v>37.03462962981579</v>
      </c>
      <c r="CI18" s="132">
        <f>VLOOKUP(CI$7,'[5]Curve Summary ALBERTA'!$A$13:$AG$161,18)</f>
        <v>37.641722155287518</v>
      </c>
      <c r="CJ18" s="132">
        <f>VLOOKUP(CJ$7,'[5]Curve Summary ALBERTA'!$A$13:$AG$161,18)</f>
        <v>38.062202477780737</v>
      </c>
      <c r="CK18" s="132">
        <f>VLOOKUP(CK$7,'[5]Curve Summary ALBERTA'!$A$13:$AG$161,18)</f>
        <v>38.219895756707217</v>
      </c>
      <c r="CL18" s="132">
        <f>VLOOKUP(CL$7,'[5]Curve Summary ALBERTA'!$A$13:$AG$161,18)</f>
        <v>38.364949610399776</v>
      </c>
      <c r="CM18" s="132">
        <f>VLOOKUP(CM$7,'[5]Curve Summary ALBERTA'!$A$13:$AG$161,18)</f>
        <v>40.997703323278792</v>
      </c>
      <c r="CN18" s="132">
        <f>VLOOKUP(CN$7,'[5]Curve Summary ALBERTA'!$A$13:$AG$161,18)</f>
        <v>43.091683722287947</v>
      </c>
      <c r="CO18" s="132">
        <f>VLOOKUP(CO$7,'[5]Curve Summary ALBERTA'!$A$13:$AG$161,18)</f>
        <v>43.967749989779101</v>
      </c>
      <c r="CP18" s="132">
        <f>VLOOKUP(CP$7,'[5]Curve Summary ALBERTA'!$A$13:$AG$161,18)</f>
        <v>42.543837392919748</v>
      </c>
      <c r="CQ18" s="132">
        <f>VLOOKUP(CQ$7,'[5]Curve Summary ALBERTA'!$A$13:$AG$161,18)</f>
        <v>40.892211500766606</v>
      </c>
      <c r="CR18" s="132">
        <f>VLOOKUP(CR$7,'[5]Curve Summary ALBERTA'!$A$13:$AG$161,18)</f>
        <v>38.008393783554979</v>
      </c>
      <c r="CS18" s="132">
        <f>VLOOKUP(CS$7,'[5]Curve Summary ALBERTA'!$A$13:$AG$161,18)</f>
        <v>37.953127367739746</v>
      </c>
      <c r="CT18" s="132">
        <f>VLOOKUP(CT$7,'[5]Curve Summary ALBERTA'!$A$13:$AG$161,18)</f>
        <v>38.363567086257305</v>
      </c>
      <c r="CU18" s="132">
        <f>VLOOKUP(CU$7,'[5]Curve Summary ALBERTA'!$A$13:$AG$161,18)</f>
        <v>38.962664229572773</v>
      </c>
      <c r="CV18" s="132">
        <f>VLOOKUP(CV$7,'[5]Curve Summary ALBERTA'!$A$13:$AG$161,18)</f>
        <v>39.373490390016435</v>
      </c>
      <c r="CW18" s="132">
        <f>VLOOKUP(CW$7,'[5]Curve Summary ALBERTA'!$A$13:$AG$161,18)</f>
        <v>39.520143278547472</v>
      </c>
      <c r="CX18" s="132">
        <f>VLOOKUP(CX$7,'[5]Curve Summary ALBERTA'!$A$13:$AG$161,18)</f>
        <v>39.654005109726455</v>
      </c>
      <c r="CY18" s="132">
        <f>VLOOKUP(CY$7,'[5]Curve Summary ALBERTA'!$A$13:$AG$161,18)</f>
        <v>41.979408183427338</v>
      </c>
      <c r="CZ18" s="132">
        <f>VLOOKUP(CZ$7,'[5]Curve Summary ALBERTA'!$A$13:$AG$161,18)</f>
        <v>44.07876402226357</v>
      </c>
      <c r="DA18" s="132">
        <f>VLOOKUP(DA$7,'[5]Curve Summary ALBERTA'!$A$13:$AG$161,18)</f>
        <v>44.988737672193757</v>
      </c>
      <c r="DB18" s="132">
        <f>VLOOKUP(DB$7,'[5]Curve Summary ALBERTA'!$A$13:$AG$161,18)</f>
        <v>43.5616132646918</v>
      </c>
      <c r="DC18" s="132">
        <f>VLOOKUP(DC$7,'[5]Curve Summary ALBERTA'!$A$13:$AG$161,18)</f>
        <v>41.906468261497494</v>
      </c>
      <c r="DD18" s="132">
        <f>VLOOKUP(DD$7,'[5]Curve Summary ALBERTA'!$A$13:$AG$161,18)</f>
        <v>38.763705721371402</v>
      </c>
      <c r="DE18" s="132">
        <f>VLOOKUP(DE$7,'[5]Curve Summary ALBERTA'!$A$13:$AG$161,18)</f>
        <v>38.70850866315503</v>
      </c>
      <c r="DF18" s="132">
        <f>VLOOKUP(DF$7,'[5]Curve Summary ALBERTA'!$A$13:$AG$161,18)</f>
        <v>39.120171806510776</v>
      </c>
      <c r="DG18" s="132">
        <f>VLOOKUP(DG$7,'[5]Curve Summary ALBERTA'!$A$13:$AG$161,18)</f>
        <v>39.720952315870534</v>
      </c>
      <c r="DH18" s="132">
        <f>VLOOKUP(DH$7,'[5]Curve Summary ALBERTA'!$A$13:$AG$161,18)</f>
        <v>40.133006616455688</v>
      </c>
      <c r="DI18" s="132">
        <f>VLOOKUP(DI$7,'[5]Curve Summary ALBERTA'!$A$13:$AG$161,18)</f>
        <v>40.280237016855722</v>
      </c>
      <c r="DJ18" s="132">
        <f>VLOOKUP(DJ$7,'[5]Curve Summary ALBERTA'!$A$13:$AG$161,18)</f>
        <v>40.414638466154486</v>
      </c>
      <c r="DK18" s="132">
        <f>VLOOKUP(DK$7,'[5]Curve Summary ALBERTA'!$A$13:$AG$161,18)</f>
        <v>42.954918722395661</v>
      </c>
      <c r="DL18" s="132">
        <f>VLOOKUP(DL$7,'[5]Curve Summary ALBERTA'!$A$13:$AG$161,18)</f>
        <v>45.084859476831816</v>
      </c>
      <c r="DM18" s="132">
        <f>VLOOKUP(DM$7,'[5]Curve Summary ALBERTA'!$A$13:$AG$161,18)</f>
        <v>46.055970497868813</v>
      </c>
      <c r="DN18" s="132">
        <f>VLOOKUP(DN$7,'[5]Curve Summary ALBERTA'!$A$13:$AG$161,18)</f>
        <v>44.649238204012633</v>
      </c>
      <c r="DO18" s="132">
        <f>VLOOKUP(DO$7,'[5]Curve Summary ALBERTA'!$A$13:$AG$161,18)</f>
        <v>43.009398358635259</v>
      </c>
      <c r="DP18" s="132">
        <f>VLOOKUP(DP$7,'[5]Curve Summary ALBERTA'!$A$13:$AG$161,18)</f>
        <v>39.431030879055278</v>
      </c>
      <c r="DQ18" s="132">
        <f>VLOOKUP(DQ$7,'[5]Curve Summary ALBERTA'!$A$13:$AG$161,18)</f>
        <v>39.399207570921796</v>
      </c>
      <c r="DR18" s="132">
        <f>VLOOKUP(DR$7,'[5]Curve Summary ALBERTA'!$A$13:$AG$161,18)</f>
        <v>39.838753028933418</v>
      </c>
      <c r="DS18" s="132">
        <f>VLOOKUP(DS$7,'[5]Curve Summary ALBERTA'!$A$13:$AG$161,18)</f>
        <v>40.469071078503518</v>
      </c>
      <c r="DT18" s="132">
        <f>VLOOKUP(DT$7,'[5]Curve Summary ALBERTA'!$A$13:$AG$161,18)</f>
        <v>40.911248132302987</v>
      </c>
      <c r="DU18" s="132">
        <f>VLOOKUP(DU$7,'[5]Curve Summary ALBERTA'!$A$13:$AG$161,18)</f>
        <v>41.087322960943013</v>
      </c>
      <c r="DV18" s="132">
        <f>VLOOKUP(DV$7,'[5]Curve Summary ALBERTA'!$A$13:$AG$161,18)</f>
        <v>41.250274986136681</v>
      </c>
      <c r="DW18" s="132">
        <f>VLOOKUP(DW$7,'[5]Curve Summary ALBERTA'!$A$13:$AG$161,18)</f>
        <v>44.654951449111003</v>
      </c>
      <c r="DX18" s="132">
        <f>VLOOKUP(DX$7,'[5]Curve Summary ALBERTA'!$A$13:$AG$161,18)</f>
        <v>46.813864903455382</v>
      </c>
      <c r="DY18" s="132">
        <f>VLOOKUP(DY$7,'[5]Curve Summary ALBERTA'!$A$13:$AG$161,18)</f>
        <v>47.835019335165107</v>
      </c>
      <c r="DZ18" s="132">
        <f>VLOOKUP(DZ$7,'[5]Curve Summary ALBERTA'!$A$13:$AG$161,18)</f>
        <v>46.422135961817965</v>
      </c>
      <c r="EA18" s="132">
        <f>VLOOKUP(EA$7,'[5]Curve Summary ALBERTA'!$A$13:$AG$161,18)</f>
        <v>44.772507937722359</v>
      </c>
      <c r="EB18" s="132">
        <f>VLOOKUP(EB$7,'[5]Curve Summary ALBERTA'!$A$13:$AG$161,18)</f>
        <v>41.035887821840973</v>
      </c>
      <c r="EC18" s="132">
        <f>VLOOKUP(EC$7,'[5]Curve Summary ALBERTA'!$A$13:$AG$161,18)</f>
        <v>41.010783208977877</v>
      </c>
      <c r="ED18" s="132">
        <f>VLOOKUP(ED$7,'[5]Curve Summary ALBERTA'!$A$13:$AG$161,18)</f>
        <v>41.462449144708032</v>
      </c>
      <c r="EE18" s="132">
        <f>VLOOKUP(EE$7,'[5]Curve Summary ALBERTA'!$A$13:$AG$161,18)</f>
        <v>42.106916998499571</v>
      </c>
      <c r="EF18" s="132">
        <f>VLOOKUP(EF$7,'[5]Curve Summary ALBERTA'!$A$13:$AG$161,18)</f>
        <v>42.56157743988485</v>
      </c>
      <c r="EG18" s="132">
        <f>VLOOKUP(EG$7,'[5]Curve Summary ALBERTA'!$A$13:$AG$161,18)</f>
        <v>42.747253842062904</v>
      </c>
      <c r="EH18" s="132">
        <f>VLOOKUP(EH$7,'[5]Curve Summary ALBERTA'!$A$13:$AG$161,18)</f>
        <v>42.91947959813303</v>
      </c>
      <c r="EI18" s="132">
        <f>VLOOKUP(EI$7,'[5]Curve Summary ALBERTA'!$A$13:$AG$161,18)</f>
        <v>45.468415512481585</v>
      </c>
      <c r="EJ18" s="132">
        <f>VLOOKUP(EJ$7,'[5]Curve Summary ALBERTA'!$A$13:$AG$161,18)</f>
        <v>47.659965547888532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138</v>
      </c>
      <c r="B28" s="142"/>
      <c r="C28" s="134">
        <f t="shared" ref="C28:AC34" si="16">C9-C47</f>
        <v>0.4363846153846147</v>
      </c>
      <c r="D28" s="134">
        <f t="shared" ca="1" si="16"/>
        <v>-0.25</v>
      </c>
      <c r="E28" s="134">
        <f t="shared" si="16"/>
        <v>-1</v>
      </c>
      <c r="F28" s="161">
        <f t="shared" ca="1" si="16"/>
        <v>-0.18627941234392864</v>
      </c>
      <c r="G28" s="134">
        <f t="shared" si="16"/>
        <v>-0.5</v>
      </c>
      <c r="H28" s="134">
        <f t="shared" si="16"/>
        <v>-1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</v>
      </c>
      <c r="S28" s="134">
        <f t="shared" si="16"/>
        <v>-8.3333333333328596E-2</v>
      </c>
      <c r="T28" s="134">
        <f t="shared" si="16"/>
        <v>0</v>
      </c>
      <c r="U28" s="134">
        <f t="shared" si="16"/>
        <v>-0.25</v>
      </c>
      <c r="V28" s="134">
        <f t="shared" si="16"/>
        <v>0</v>
      </c>
      <c r="W28" s="161">
        <f t="shared" si="16"/>
        <v>-0.10588235294117965</v>
      </c>
      <c r="X28" s="134">
        <f t="shared" si="16"/>
        <v>-4.0196078431371518E-2</v>
      </c>
      <c r="Y28" s="134">
        <f t="shared" si="16"/>
        <v>-5.2852348993290832E-2</v>
      </c>
      <c r="Z28" s="134">
        <f t="shared" si="16"/>
        <v>-4.1176470588233371E-2</v>
      </c>
      <c r="AA28" s="134">
        <f t="shared" si="16"/>
        <v>-4.0931372549025014E-2</v>
      </c>
      <c r="AB28" s="134">
        <f t="shared" si="16"/>
        <v>-4.00390625E-2</v>
      </c>
      <c r="AC28" s="162">
        <f t="shared" ca="1" si="16"/>
        <v>-4.8125897308892718E-2</v>
      </c>
      <c r="AD28" s="163"/>
      <c r="AE28" s="163"/>
      <c r="AF28" s="164"/>
      <c r="AG28" s="132">
        <f t="shared" ref="AG28:CR31" si="17">AG9*AG$5</f>
        <v>715</v>
      </c>
      <c r="AH28" s="188">
        <f t="shared" si="17"/>
        <v>620</v>
      </c>
      <c r="AI28" s="188">
        <f t="shared" si="17"/>
        <v>588</v>
      </c>
      <c r="AJ28" s="188">
        <f t="shared" si="17"/>
        <v>616</v>
      </c>
      <c r="AK28" s="188">
        <f t="shared" si="17"/>
        <v>588.5</v>
      </c>
      <c r="AL28" s="188">
        <f t="shared" si="17"/>
        <v>560</v>
      </c>
      <c r="AM28" s="188">
        <f t="shared" si="17"/>
        <v>880</v>
      </c>
      <c r="AN28" s="188">
        <f t="shared" si="17"/>
        <v>1078</v>
      </c>
      <c r="AO28" s="188">
        <f t="shared" si="17"/>
        <v>800</v>
      </c>
      <c r="AP28" s="188">
        <f t="shared" si="17"/>
        <v>810.75</v>
      </c>
      <c r="AQ28" s="188">
        <f t="shared" si="17"/>
        <v>655</v>
      </c>
      <c r="AR28" s="188">
        <f t="shared" si="17"/>
        <v>735</v>
      </c>
      <c r="AS28" s="188">
        <f t="shared" si="17"/>
        <v>819.5</v>
      </c>
      <c r="AT28" s="188">
        <f t="shared" si="17"/>
        <v>700</v>
      </c>
      <c r="AU28" s="188">
        <f t="shared" si="17"/>
        <v>651</v>
      </c>
      <c r="AV28" s="188">
        <f t="shared" si="17"/>
        <v>649</v>
      </c>
      <c r="AW28" s="188">
        <f t="shared" si="17"/>
        <v>525</v>
      </c>
      <c r="AX28" s="188">
        <f t="shared" si="17"/>
        <v>546</v>
      </c>
      <c r="AY28" s="188">
        <f t="shared" si="17"/>
        <v>990</v>
      </c>
      <c r="AZ28" s="188">
        <f t="shared" si="17"/>
        <v>1113</v>
      </c>
      <c r="BA28" s="188">
        <f t="shared" si="17"/>
        <v>882</v>
      </c>
      <c r="BB28" s="188">
        <f t="shared" si="17"/>
        <v>828</v>
      </c>
      <c r="BC28" s="188">
        <f t="shared" si="17"/>
        <v>641.25</v>
      </c>
      <c r="BD28" s="188">
        <f t="shared" si="17"/>
        <v>803</v>
      </c>
      <c r="BE28" s="188">
        <f t="shared" si="17"/>
        <v>765.03</v>
      </c>
      <c r="BF28" s="188">
        <f t="shared" si="17"/>
        <v>692</v>
      </c>
      <c r="BG28" s="188">
        <f t="shared" si="17"/>
        <v>718.98</v>
      </c>
      <c r="BH28" s="188">
        <f t="shared" si="17"/>
        <v>660.22</v>
      </c>
      <c r="BI28" s="188">
        <f t="shared" si="17"/>
        <v>525</v>
      </c>
      <c r="BJ28" s="188">
        <f t="shared" si="17"/>
        <v>596.20000000000005</v>
      </c>
      <c r="BK28" s="188">
        <f t="shared" si="17"/>
        <v>903.63</v>
      </c>
      <c r="BL28" s="188">
        <f t="shared" si="17"/>
        <v>1094.5</v>
      </c>
      <c r="BM28" s="188">
        <f t="shared" si="17"/>
        <v>851.34</v>
      </c>
      <c r="BN28" s="188">
        <f t="shared" si="17"/>
        <v>745.70999999999992</v>
      </c>
      <c r="BO28" s="188">
        <f t="shared" si="17"/>
        <v>705.3900000000001</v>
      </c>
      <c r="BP28" s="188">
        <f t="shared" si="17"/>
        <v>826.85</v>
      </c>
      <c r="BQ28" s="188">
        <f t="shared" si="17"/>
        <v>766.29000000000008</v>
      </c>
      <c r="BR28" s="188">
        <f t="shared" si="17"/>
        <v>699.2</v>
      </c>
      <c r="BS28" s="188">
        <f t="shared" si="17"/>
        <v>738.30000000000007</v>
      </c>
      <c r="BT28" s="188">
        <f t="shared" si="17"/>
        <v>651.63</v>
      </c>
      <c r="BU28" s="188">
        <f t="shared" si="17"/>
        <v>584.01</v>
      </c>
      <c r="BV28" s="188">
        <f t="shared" si="17"/>
        <v>627.88</v>
      </c>
      <c r="BW28" s="188">
        <f t="shared" si="17"/>
        <v>843.6</v>
      </c>
      <c r="BX28" s="188">
        <f t="shared" si="17"/>
        <v>1102.3900000000001</v>
      </c>
      <c r="BY28" s="188">
        <f t="shared" si="17"/>
        <v>840.84</v>
      </c>
      <c r="BZ28" s="188">
        <f t="shared" si="17"/>
        <v>750.75</v>
      </c>
      <c r="CA28" s="188">
        <f t="shared" si="17"/>
        <v>715.47</v>
      </c>
      <c r="CB28" s="188">
        <f t="shared" si="17"/>
        <v>758.52</v>
      </c>
      <c r="CC28" s="188">
        <f t="shared" si="17"/>
        <v>769.44</v>
      </c>
      <c r="CD28" s="188">
        <f t="shared" si="17"/>
        <v>705.40000000000009</v>
      </c>
      <c r="CE28" s="188">
        <f t="shared" si="17"/>
        <v>751.64</v>
      </c>
      <c r="CF28" s="188">
        <f t="shared" si="17"/>
        <v>634.20000000000005</v>
      </c>
      <c r="CG28" s="188">
        <f t="shared" si="17"/>
        <v>633.6</v>
      </c>
      <c r="CH28" s="188">
        <f t="shared" si="17"/>
        <v>647.9</v>
      </c>
      <c r="CI28" s="188">
        <f t="shared" si="17"/>
        <v>836.2</v>
      </c>
      <c r="CJ28" s="188">
        <f t="shared" si="17"/>
        <v>1081.69</v>
      </c>
      <c r="CK28" s="188">
        <f t="shared" si="17"/>
        <v>797.6</v>
      </c>
      <c r="CL28" s="188">
        <f t="shared" si="17"/>
        <v>791.78000000000009</v>
      </c>
      <c r="CM28" s="188">
        <f t="shared" si="17"/>
        <v>723.24</v>
      </c>
      <c r="CN28" s="188">
        <f t="shared" si="17"/>
        <v>726.59999999999991</v>
      </c>
      <c r="CO28" s="188">
        <f t="shared" si="17"/>
        <v>808.94</v>
      </c>
      <c r="CP28" s="188">
        <f t="shared" si="17"/>
        <v>711.2</v>
      </c>
      <c r="CQ28" s="188">
        <f t="shared" si="17"/>
        <v>730.83999999999992</v>
      </c>
      <c r="CR28" s="188">
        <f t="shared" si="17"/>
        <v>679.35</v>
      </c>
      <c r="CS28" s="188">
        <f t="shared" ref="CS28:EJ32" si="18">CS9*CS$5</f>
        <v>653.62</v>
      </c>
      <c r="CT28" s="188">
        <f t="shared" si="18"/>
        <v>636.30000000000007</v>
      </c>
      <c r="CU28" s="188">
        <f t="shared" si="18"/>
        <v>871.70999999999992</v>
      </c>
      <c r="CV28" s="188">
        <f t="shared" si="18"/>
        <v>1063.52</v>
      </c>
      <c r="CW28" s="188">
        <f t="shared" si="18"/>
        <v>755.63000000000011</v>
      </c>
      <c r="CX28" s="188">
        <f t="shared" si="18"/>
        <v>833.5200000000001</v>
      </c>
      <c r="CY28" s="188">
        <f t="shared" si="18"/>
        <v>731.22</v>
      </c>
      <c r="CZ28" s="188">
        <f t="shared" si="18"/>
        <v>731.2</v>
      </c>
      <c r="DA28" s="188">
        <f t="shared" si="18"/>
        <v>818.62</v>
      </c>
      <c r="DB28" s="188">
        <f t="shared" si="18"/>
        <v>758.1</v>
      </c>
      <c r="DC28" s="188">
        <f t="shared" si="18"/>
        <v>712.1099999999999</v>
      </c>
      <c r="DD28" s="188">
        <f t="shared" si="18"/>
        <v>728.2</v>
      </c>
      <c r="DE28" s="188">
        <f t="shared" si="18"/>
        <v>643.44000000000005</v>
      </c>
      <c r="DF28" s="188">
        <f t="shared" si="18"/>
        <v>654.99</v>
      </c>
      <c r="DG28" s="188">
        <f t="shared" si="18"/>
        <v>916.3</v>
      </c>
      <c r="DH28" s="188">
        <f t="shared" si="18"/>
        <v>967.26</v>
      </c>
      <c r="DI28" s="188">
        <f t="shared" si="18"/>
        <v>840.42000000000007</v>
      </c>
      <c r="DJ28" s="188">
        <f t="shared" si="18"/>
        <v>844.79</v>
      </c>
      <c r="DK28" s="188">
        <f t="shared" si="18"/>
        <v>672.41</v>
      </c>
      <c r="DL28" s="188">
        <f t="shared" si="18"/>
        <v>814.66000000000008</v>
      </c>
      <c r="DM28" s="188">
        <f t="shared" si="18"/>
        <v>790.65</v>
      </c>
      <c r="DN28" s="188">
        <f t="shared" si="18"/>
        <v>732.6</v>
      </c>
      <c r="DO28" s="188">
        <f t="shared" si="18"/>
        <v>761.2</v>
      </c>
      <c r="DP28" s="188">
        <f t="shared" si="18"/>
        <v>744.48</v>
      </c>
      <c r="DQ28" s="188">
        <f t="shared" si="18"/>
        <v>630.79999999999995</v>
      </c>
      <c r="DR28" s="188">
        <f t="shared" si="18"/>
        <v>705.32</v>
      </c>
      <c r="DS28" s="188">
        <f t="shared" si="18"/>
        <v>919.82</v>
      </c>
      <c r="DT28" s="188">
        <f t="shared" si="18"/>
        <v>964.53</v>
      </c>
      <c r="DU28" s="188">
        <f t="shared" si="18"/>
        <v>846.3</v>
      </c>
      <c r="DV28" s="188">
        <f t="shared" si="18"/>
        <v>819.06</v>
      </c>
      <c r="DW28" s="188">
        <f t="shared" si="18"/>
        <v>719.2</v>
      </c>
      <c r="DX28" s="188">
        <f t="shared" si="18"/>
        <v>825.21999999999991</v>
      </c>
      <c r="DY28" s="188">
        <f t="shared" si="18"/>
        <v>762</v>
      </c>
      <c r="DZ28" s="188">
        <f t="shared" si="18"/>
        <v>743.19999999999993</v>
      </c>
      <c r="EA28" s="188">
        <f t="shared" si="18"/>
        <v>810.9799999999999</v>
      </c>
      <c r="EB28" s="188">
        <f t="shared" si="18"/>
        <v>760.32</v>
      </c>
      <c r="EC28" s="188">
        <f t="shared" si="18"/>
        <v>648.40000000000009</v>
      </c>
      <c r="ED28" s="188">
        <f t="shared" si="18"/>
        <v>723.8</v>
      </c>
      <c r="EE28" s="188">
        <f t="shared" si="18"/>
        <v>882</v>
      </c>
      <c r="EF28" s="188">
        <f t="shared" si="18"/>
        <v>1008.26</v>
      </c>
      <c r="EG28" s="188">
        <f t="shared" si="18"/>
        <v>852.18</v>
      </c>
      <c r="EH28" s="188">
        <f t="shared" si="18"/>
        <v>792.12</v>
      </c>
      <c r="EI28" s="188">
        <f t="shared" si="18"/>
        <v>767.13</v>
      </c>
      <c r="EJ28" s="188">
        <f t="shared" si="18"/>
        <v>873.54</v>
      </c>
    </row>
    <row r="29" spans="1:140" ht="13.7" customHeight="1" x14ac:dyDescent="0.2">
      <c r="A29" s="165" t="s">
        <v>139</v>
      </c>
      <c r="B29" s="166"/>
      <c r="C29" s="132">
        <f t="shared" si="16"/>
        <v>-8.5769230769230376E-2</v>
      </c>
      <c r="D29" s="132">
        <f t="shared" ca="1" si="16"/>
        <v>-0.25</v>
      </c>
      <c r="E29" s="132">
        <f t="shared" si="16"/>
        <v>-0.5</v>
      </c>
      <c r="F29" s="167">
        <f t="shared" ca="1" si="16"/>
        <v>-0.21801311591634231</v>
      </c>
      <c r="G29" s="132">
        <f t="shared" si="16"/>
        <v>-0.20000000000000284</v>
      </c>
      <c r="H29" s="132">
        <f t="shared" si="16"/>
        <v>-0.25</v>
      </c>
      <c r="I29" s="132">
        <f t="shared" si="16"/>
        <v>-0.14999999999999858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-3.3333333333338544E-2</v>
      </c>
      <c r="X29" s="132">
        <f t="shared" si="16"/>
        <v>-2.0784313725485504E-2</v>
      </c>
      <c r="Y29" s="132">
        <f t="shared" si="16"/>
        <v>-3.4563758389268173E-2</v>
      </c>
      <c r="Z29" s="132">
        <f t="shared" si="16"/>
        <v>-2.0196078431368392E-2</v>
      </c>
      <c r="AA29" s="132">
        <f t="shared" si="16"/>
        <v>-2.0588235294113133E-2</v>
      </c>
      <c r="AB29" s="132">
        <f t="shared" si="16"/>
        <v>-1.953125E-2</v>
      </c>
      <c r="AC29" s="168">
        <f t="shared" ca="1" si="16"/>
        <v>-2.2857552541921677E-2</v>
      </c>
      <c r="AD29" s="163"/>
      <c r="AE29" s="163"/>
      <c r="AF29" s="164"/>
      <c r="AG29" s="132">
        <f t="shared" si="17"/>
        <v>726</v>
      </c>
      <c r="AH29" s="188">
        <f t="shared" si="17"/>
        <v>615</v>
      </c>
      <c r="AI29" s="188">
        <f t="shared" si="17"/>
        <v>588</v>
      </c>
      <c r="AJ29" s="188">
        <f t="shared" si="17"/>
        <v>660</v>
      </c>
      <c r="AK29" s="188">
        <f t="shared" si="17"/>
        <v>643.5</v>
      </c>
      <c r="AL29" s="188">
        <f t="shared" si="17"/>
        <v>610</v>
      </c>
      <c r="AM29" s="188">
        <f t="shared" si="17"/>
        <v>946</v>
      </c>
      <c r="AN29" s="188">
        <f t="shared" si="17"/>
        <v>1133</v>
      </c>
      <c r="AO29" s="188">
        <f t="shared" si="17"/>
        <v>870</v>
      </c>
      <c r="AP29" s="188">
        <f t="shared" si="17"/>
        <v>782</v>
      </c>
      <c r="AQ29" s="188">
        <f t="shared" si="17"/>
        <v>640</v>
      </c>
      <c r="AR29" s="188">
        <f t="shared" si="17"/>
        <v>714</v>
      </c>
      <c r="AS29" s="188">
        <f t="shared" si="17"/>
        <v>799.7</v>
      </c>
      <c r="AT29" s="188">
        <f t="shared" si="17"/>
        <v>678</v>
      </c>
      <c r="AU29" s="188">
        <f t="shared" si="17"/>
        <v>651</v>
      </c>
      <c r="AV29" s="188">
        <f t="shared" si="17"/>
        <v>715</v>
      </c>
      <c r="AW29" s="188">
        <f t="shared" si="17"/>
        <v>593.25</v>
      </c>
      <c r="AX29" s="188">
        <f t="shared" si="17"/>
        <v>614.25</v>
      </c>
      <c r="AY29" s="188">
        <f t="shared" si="17"/>
        <v>1089</v>
      </c>
      <c r="AZ29" s="188">
        <f t="shared" si="17"/>
        <v>1186.5</v>
      </c>
      <c r="BA29" s="188">
        <f t="shared" si="17"/>
        <v>955.5</v>
      </c>
      <c r="BB29" s="188">
        <f t="shared" si="17"/>
        <v>816.5</v>
      </c>
      <c r="BC29" s="188">
        <f t="shared" si="17"/>
        <v>636.5</v>
      </c>
      <c r="BD29" s="188">
        <f t="shared" si="17"/>
        <v>792</v>
      </c>
      <c r="BE29" s="188">
        <f t="shared" si="17"/>
        <v>760.2</v>
      </c>
      <c r="BF29" s="188">
        <f t="shared" si="17"/>
        <v>682.8</v>
      </c>
      <c r="BG29" s="188">
        <f t="shared" si="17"/>
        <v>729.56</v>
      </c>
      <c r="BH29" s="188">
        <f t="shared" si="17"/>
        <v>725.78000000000009</v>
      </c>
      <c r="BI29" s="188">
        <f t="shared" si="17"/>
        <v>588.20000000000005</v>
      </c>
      <c r="BJ29" s="188">
        <f t="shared" si="17"/>
        <v>665.72</v>
      </c>
      <c r="BK29" s="188">
        <f t="shared" si="17"/>
        <v>994.56</v>
      </c>
      <c r="BL29" s="188">
        <f t="shared" si="17"/>
        <v>1172.1600000000001</v>
      </c>
      <c r="BM29" s="188">
        <f t="shared" si="17"/>
        <v>924</v>
      </c>
      <c r="BN29" s="188">
        <f t="shared" si="17"/>
        <v>746.76</v>
      </c>
      <c r="BO29" s="188">
        <f t="shared" si="17"/>
        <v>711.27</v>
      </c>
      <c r="BP29" s="188">
        <f t="shared" si="17"/>
        <v>827.7700000000001</v>
      </c>
      <c r="BQ29" s="188">
        <f t="shared" si="17"/>
        <v>766.92000000000007</v>
      </c>
      <c r="BR29" s="188">
        <f t="shared" si="17"/>
        <v>695.6</v>
      </c>
      <c r="BS29" s="188">
        <f t="shared" si="17"/>
        <v>752.56</v>
      </c>
      <c r="BT29" s="188">
        <f t="shared" si="17"/>
        <v>710.22</v>
      </c>
      <c r="BU29" s="188">
        <f t="shared" si="17"/>
        <v>645.96</v>
      </c>
      <c r="BV29" s="188">
        <f t="shared" si="17"/>
        <v>692.78</v>
      </c>
      <c r="BW29" s="188">
        <f t="shared" si="17"/>
        <v>922.8</v>
      </c>
      <c r="BX29" s="188">
        <f t="shared" si="17"/>
        <v>1177.83</v>
      </c>
      <c r="BY29" s="188">
        <f t="shared" si="17"/>
        <v>908.88</v>
      </c>
      <c r="BZ29" s="188">
        <f t="shared" si="17"/>
        <v>757.26</v>
      </c>
      <c r="CA29" s="188">
        <f t="shared" si="17"/>
        <v>727.02</v>
      </c>
      <c r="CB29" s="188">
        <f t="shared" si="17"/>
        <v>765.24</v>
      </c>
      <c r="CC29" s="188">
        <f t="shared" si="17"/>
        <v>783.3</v>
      </c>
      <c r="CD29" s="188">
        <f t="shared" si="17"/>
        <v>714.2</v>
      </c>
      <c r="CE29" s="188">
        <f t="shared" si="17"/>
        <v>778.32</v>
      </c>
      <c r="CF29" s="188">
        <f t="shared" si="17"/>
        <v>697</v>
      </c>
      <c r="CG29" s="188">
        <f t="shared" si="17"/>
        <v>704.88</v>
      </c>
      <c r="CH29" s="188">
        <f t="shared" si="17"/>
        <v>719.83999999999992</v>
      </c>
      <c r="CI29" s="188">
        <f t="shared" si="17"/>
        <v>923.40000000000009</v>
      </c>
      <c r="CJ29" s="188">
        <f t="shared" si="17"/>
        <v>1169.3200000000002</v>
      </c>
      <c r="CK29" s="188">
        <f t="shared" si="17"/>
        <v>871</v>
      </c>
      <c r="CL29" s="188">
        <f t="shared" si="17"/>
        <v>812.46</v>
      </c>
      <c r="CM29" s="188">
        <f t="shared" si="17"/>
        <v>747.81</v>
      </c>
      <c r="CN29" s="188">
        <f t="shared" si="17"/>
        <v>745.8</v>
      </c>
      <c r="CO29" s="188">
        <f t="shared" si="17"/>
        <v>842.59999999999991</v>
      </c>
      <c r="CP29" s="188">
        <f t="shared" si="17"/>
        <v>736.59999999999991</v>
      </c>
      <c r="CQ29" s="188">
        <f t="shared" si="17"/>
        <v>772.64</v>
      </c>
      <c r="CR29" s="188">
        <f t="shared" si="17"/>
        <v>757.05</v>
      </c>
      <c r="CS29" s="188">
        <f t="shared" si="18"/>
        <v>736.12</v>
      </c>
      <c r="CT29" s="188">
        <f t="shared" si="18"/>
        <v>715.8900000000001</v>
      </c>
      <c r="CU29" s="188">
        <f t="shared" si="18"/>
        <v>976.29000000000008</v>
      </c>
      <c r="CV29" s="188">
        <f t="shared" si="18"/>
        <v>1168.3999999999999</v>
      </c>
      <c r="CW29" s="188">
        <f t="shared" si="18"/>
        <v>837.52</v>
      </c>
      <c r="CX29" s="188">
        <f t="shared" si="18"/>
        <v>873.31</v>
      </c>
      <c r="CY29" s="188">
        <f t="shared" si="18"/>
        <v>771.95999999999992</v>
      </c>
      <c r="CZ29" s="188">
        <f t="shared" si="18"/>
        <v>766.2</v>
      </c>
      <c r="DA29" s="188">
        <f t="shared" si="18"/>
        <v>863.94</v>
      </c>
      <c r="DB29" s="188">
        <f t="shared" si="18"/>
        <v>795.9</v>
      </c>
      <c r="DC29" s="188">
        <f t="shared" si="18"/>
        <v>762.09</v>
      </c>
      <c r="DD29" s="188">
        <f t="shared" si="18"/>
        <v>817.52</v>
      </c>
      <c r="DE29" s="188">
        <f t="shared" si="18"/>
        <v>729.32999999999993</v>
      </c>
      <c r="DF29" s="188">
        <f t="shared" si="18"/>
        <v>741.72</v>
      </c>
      <c r="DG29" s="188">
        <f t="shared" si="18"/>
        <v>1034.44</v>
      </c>
      <c r="DH29" s="188">
        <f t="shared" si="18"/>
        <v>1072.68</v>
      </c>
      <c r="DI29" s="188">
        <f t="shared" si="18"/>
        <v>939.75</v>
      </c>
      <c r="DJ29" s="188">
        <f t="shared" si="18"/>
        <v>896.7700000000001</v>
      </c>
      <c r="DK29" s="188">
        <f t="shared" si="18"/>
        <v>719.15</v>
      </c>
      <c r="DL29" s="188">
        <f t="shared" si="18"/>
        <v>864.82</v>
      </c>
      <c r="DM29" s="188">
        <f t="shared" si="18"/>
        <v>847.35</v>
      </c>
      <c r="DN29" s="188">
        <f t="shared" si="18"/>
        <v>781</v>
      </c>
      <c r="DO29" s="188">
        <f t="shared" si="18"/>
        <v>825.88</v>
      </c>
      <c r="DP29" s="188">
        <f t="shared" si="18"/>
        <v>844.14</v>
      </c>
      <c r="DQ29" s="188">
        <f t="shared" si="18"/>
        <v>721.4</v>
      </c>
      <c r="DR29" s="188">
        <f t="shared" si="18"/>
        <v>805.86</v>
      </c>
      <c r="DS29" s="188">
        <f t="shared" si="18"/>
        <v>1048.74</v>
      </c>
      <c r="DT29" s="188">
        <f t="shared" si="18"/>
        <v>1081.71</v>
      </c>
      <c r="DU29" s="188">
        <f t="shared" si="18"/>
        <v>956.13</v>
      </c>
      <c r="DV29" s="188">
        <f t="shared" si="18"/>
        <v>882.2</v>
      </c>
      <c r="DW29" s="188">
        <f t="shared" si="18"/>
        <v>780.40000000000009</v>
      </c>
      <c r="DX29" s="188">
        <f t="shared" si="18"/>
        <v>888.8</v>
      </c>
      <c r="DY29" s="188">
        <f t="shared" si="18"/>
        <v>828.40000000000009</v>
      </c>
      <c r="DZ29" s="188">
        <f t="shared" si="18"/>
        <v>804.2</v>
      </c>
      <c r="EA29" s="188">
        <f t="shared" si="18"/>
        <v>891.94</v>
      </c>
      <c r="EB29" s="188">
        <f t="shared" si="18"/>
        <v>870.54</v>
      </c>
      <c r="EC29" s="188">
        <f t="shared" si="18"/>
        <v>748</v>
      </c>
      <c r="ED29" s="188">
        <f t="shared" si="18"/>
        <v>834.46</v>
      </c>
      <c r="EE29" s="188">
        <f t="shared" si="18"/>
        <v>1015.35</v>
      </c>
      <c r="EF29" s="188">
        <f t="shared" si="18"/>
        <v>1143.3399999999999</v>
      </c>
      <c r="EG29" s="188">
        <f t="shared" si="18"/>
        <v>972.93</v>
      </c>
      <c r="EH29" s="188">
        <f t="shared" si="18"/>
        <v>865.2</v>
      </c>
      <c r="EI29" s="188">
        <f t="shared" si="18"/>
        <v>843.99</v>
      </c>
      <c r="EJ29" s="188">
        <f t="shared" si="18"/>
        <v>954.2700000000001</v>
      </c>
    </row>
    <row r="30" spans="1:140" ht="13.7" customHeight="1" x14ac:dyDescent="0.2">
      <c r="A30" s="165" t="s">
        <v>140</v>
      </c>
      <c r="B30" s="142"/>
      <c r="C30" s="132">
        <f t="shared" si="16"/>
        <v>-0.2271230769230641</v>
      </c>
      <c r="D30" s="132">
        <f t="shared" ca="1" si="16"/>
        <v>0.39999999999999858</v>
      </c>
      <c r="E30" s="132">
        <f t="shared" si="16"/>
        <v>-1</v>
      </c>
      <c r="F30" s="167">
        <f t="shared" ca="1" si="16"/>
        <v>-0.21531558548977614</v>
      </c>
      <c r="G30" s="132">
        <f t="shared" si="16"/>
        <v>-1.125</v>
      </c>
      <c r="H30" s="132">
        <f t="shared" si="16"/>
        <v>-1.5</v>
      </c>
      <c r="I30" s="132">
        <f t="shared" si="16"/>
        <v>-0.75</v>
      </c>
      <c r="J30" s="132">
        <f t="shared" si="16"/>
        <v>-0.25</v>
      </c>
      <c r="K30" s="132">
        <f t="shared" si="16"/>
        <v>0</v>
      </c>
      <c r="L30" s="132">
        <f t="shared" si="16"/>
        <v>-0.5</v>
      </c>
      <c r="M30" s="132">
        <f t="shared" si="16"/>
        <v>-0.5</v>
      </c>
      <c r="N30" s="132">
        <f t="shared" si="16"/>
        <v>-0.5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-0.31372549019607732</v>
      </c>
      <c r="X30" s="132">
        <f t="shared" si="16"/>
        <v>-0.28725490196078596</v>
      </c>
      <c r="Y30" s="132">
        <f t="shared" si="16"/>
        <v>0</v>
      </c>
      <c r="Z30" s="132">
        <f t="shared" si="16"/>
        <v>0</v>
      </c>
      <c r="AA30" s="132">
        <f t="shared" si="16"/>
        <v>0</v>
      </c>
      <c r="AB30" s="132">
        <f t="shared" si="16"/>
        <v>0</v>
      </c>
      <c r="AC30" s="168">
        <f t="shared" ca="1" si="16"/>
        <v>-6.5745482263658062E-2</v>
      </c>
      <c r="AD30" s="163"/>
      <c r="AE30" s="163"/>
      <c r="AF30" s="164"/>
      <c r="AG30" s="132">
        <f t="shared" si="17"/>
        <v>726</v>
      </c>
      <c r="AH30" s="188">
        <f t="shared" si="17"/>
        <v>650</v>
      </c>
      <c r="AI30" s="188">
        <f t="shared" si="17"/>
        <v>640.5</v>
      </c>
      <c r="AJ30" s="188">
        <f t="shared" si="17"/>
        <v>638</v>
      </c>
      <c r="AK30" s="188">
        <f t="shared" si="17"/>
        <v>638</v>
      </c>
      <c r="AL30" s="188">
        <f t="shared" si="17"/>
        <v>715</v>
      </c>
      <c r="AM30" s="188">
        <f t="shared" si="17"/>
        <v>946</v>
      </c>
      <c r="AN30" s="188">
        <f t="shared" si="17"/>
        <v>1100</v>
      </c>
      <c r="AO30" s="188">
        <f t="shared" si="17"/>
        <v>840</v>
      </c>
      <c r="AP30" s="188">
        <f t="shared" si="17"/>
        <v>828</v>
      </c>
      <c r="AQ30" s="188">
        <f t="shared" si="17"/>
        <v>675</v>
      </c>
      <c r="AR30" s="188">
        <f t="shared" si="17"/>
        <v>756</v>
      </c>
      <c r="AS30" s="188">
        <f t="shared" si="17"/>
        <v>814</v>
      </c>
      <c r="AT30" s="188">
        <f t="shared" si="17"/>
        <v>720</v>
      </c>
      <c r="AU30" s="188">
        <f t="shared" si="17"/>
        <v>703.5</v>
      </c>
      <c r="AV30" s="188">
        <f t="shared" si="17"/>
        <v>709.5</v>
      </c>
      <c r="AW30" s="188">
        <f t="shared" si="17"/>
        <v>698.25</v>
      </c>
      <c r="AX30" s="188">
        <f t="shared" si="17"/>
        <v>782.25</v>
      </c>
      <c r="AY30" s="188">
        <f t="shared" si="17"/>
        <v>1017.5</v>
      </c>
      <c r="AZ30" s="188">
        <f t="shared" si="17"/>
        <v>1160.25</v>
      </c>
      <c r="BA30" s="188">
        <f t="shared" si="17"/>
        <v>1055.25</v>
      </c>
      <c r="BB30" s="188">
        <f t="shared" si="17"/>
        <v>839.5</v>
      </c>
      <c r="BC30" s="188">
        <f t="shared" si="17"/>
        <v>674.5</v>
      </c>
      <c r="BD30" s="188">
        <f t="shared" si="17"/>
        <v>825</v>
      </c>
      <c r="BE30" s="188">
        <f t="shared" si="17"/>
        <v>811.44</v>
      </c>
      <c r="BF30" s="188">
        <f t="shared" si="17"/>
        <v>762.2</v>
      </c>
      <c r="BG30" s="188">
        <f t="shared" si="17"/>
        <v>841.33999999999992</v>
      </c>
      <c r="BH30" s="188">
        <f t="shared" si="17"/>
        <v>766.92</v>
      </c>
      <c r="BI30" s="188">
        <f t="shared" si="17"/>
        <v>730.40000000000009</v>
      </c>
      <c r="BJ30" s="188">
        <f t="shared" si="17"/>
        <v>902</v>
      </c>
      <c r="BK30" s="188">
        <f t="shared" si="17"/>
        <v>904.68</v>
      </c>
      <c r="BL30" s="188">
        <f t="shared" si="17"/>
        <v>1111.22</v>
      </c>
      <c r="BM30" s="188">
        <f t="shared" si="17"/>
        <v>975.03</v>
      </c>
      <c r="BN30" s="188">
        <f t="shared" si="17"/>
        <v>800.73</v>
      </c>
      <c r="BO30" s="188">
        <f t="shared" si="17"/>
        <v>763.35</v>
      </c>
      <c r="BP30" s="188">
        <f t="shared" si="17"/>
        <v>874.2299999999999</v>
      </c>
      <c r="BQ30" s="188">
        <f t="shared" si="17"/>
        <v>815.85</v>
      </c>
      <c r="BR30" s="188">
        <f t="shared" si="17"/>
        <v>772</v>
      </c>
      <c r="BS30" s="188">
        <f t="shared" si="17"/>
        <v>859.05000000000007</v>
      </c>
      <c r="BT30" s="188">
        <f t="shared" si="17"/>
        <v>763.35</v>
      </c>
      <c r="BU30" s="188">
        <f t="shared" si="17"/>
        <v>794.85</v>
      </c>
      <c r="BV30" s="188">
        <f t="shared" si="17"/>
        <v>926.2</v>
      </c>
      <c r="BW30" s="188">
        <f t="shared" si="17"/>
        <v>832</v>
      </c>
      <c r="BX30" s="188">
        <f t="shared" si="17"/>
        <v>1100.55</v>
      </c>
      <c r="BY30" s="188">
        <f t="shared" si="17"/>
        <v>931.35</v>
      </c>
      <c r="BZ30" s="188">
        <f t="shared" si="17"/>
        <v>836.85</v>
      </c>
      <c r="CA30" s="188">
        <f t="shared" si="17"/>
        <v>789.6</v>
      </c>
      <c r="CB30" s="188">
        <f t="shared" si="17"/>
        <v>815.85</v>
      </c>
      <c r="CC30" s="188">
        <f t="shared" si="17"/>
        <v>820.26</v>
      </c>
      <c r="CD30" s="188">
        <f t="shared" si="17"/>
        <v>781</v>
      </c>
      <c r="CE30" s="188">
        <f t="shared" si="17"/>
        <v>875.15</v>
      </c>
      <c r="CF30" s="188">
        <f t="shared" si="17"/>
        <v>754.59999999999991</v>
      </c>
      <c r="CG30" s="188">
        <f t="shared" si="17"/>
        <v>858.88</v>
      </c>
      <c r="CH30" s="188">
        <f t="shared" si="17"/>
        <v>945.56</v>
      </c>
      <c r="CI30" s="188">
        <f t="shared" si="17"/>
        <v>806.4</v>
      </c>
      <c r="CJ30" s="188">
        <f t="shared" si="17"/>
        <v>1050.6400000000001</v>
      </c>
      <c r="CK30" s="188">
        <f t="shared" si="17"/>
        <v>853.6</v>
      </c>
      <c r="CL30" s="188">
        <f t="shared" si="17"/>
        <v>909.04</v>
      </c>
      <c r="CM30" s="188">
        <f t="shared" si="17"/>
        <v>811.23</v>
      </c>
      <c r="CN30" s="188">
        <f t="shared" si="17"/>
        <v>793.6</v>
      </c>
      <c r="CO30" s="188">
        <f t="shared" si="17"/>
        <v>864.38</v>
      </c>
      <c r="CP30" s="188">
        <f t="shared" si="17"/>
        <v>788.19999999999993</v>
      </c>
      <c r="CQ30" s="188">
        <f t="shared" si="17"/>
        <v>847.88</v>
      </c>
      <c r="CR30" s="188">
        <f t="shared" si="17"/>
        <v>810.6</v>
      </c>
      <c r="CS30" s="188">
        <f t="shared" si="18"/>
        <v>875.59999999999991</v>
      </c>
      <c r="CT30" s="188">
        <f t="shared" si="18"/>
        <v>915.18</v>
      </c>
      <c r="CU30" s="188">
        <f t="shared" si="18"/>
        <v>834.12</v>
      </c>
      <c r="CV30" s="188">
        <f t="shared" si="18"/>
        <v>1025.8</v>
      </c>
      <c r="CW30" s="188">
        <f t="shared" si="18"/>
        <v>795.34</v>
      </c>
      <c r="CX30" s="188">
        <f t="shared" si="18"/>
        <v>971.5200000000001</v>
      </c>
      <c r="CY30" s="188">
        <f t="shared" si="18"/>
        <v>825.51</v>
      </c>
      <c r="CZ30" s="188">
        <f t="shared" si="18"/>
        <v>805</v>
      </c>
      <c r="DA30" s="188">
        <f t="shared" si="18"/>
        <v>869.44</v>
      </c>
      <c r="DB30" s="188">
        <f t="shared" si="18"/>
        <v>834.54000000000008</v>
      </c>
      <c r="DC30" s="188">
        <f t="shared" si="18"/>
        <v>818.16</v>
      </c>
      <c r="DD30" s="188">
        <f t="shared" si="18"/>
        <v>864.38</v>
      </c>
      <c r="DE30" s="188">
        <f t="shared" si="18"/>
        <v>848.6099999999999</v>
      </c>
      <c r="DF30" s="188">
        <f t="shared" si="18"/>
        <v>925.68</v>
      </c>
      <c r="DG30" s="188">
        <f t="shared" si="18"/>
        <v>866.36</v>
      </c>
      <c r="DH30" s="188">
        <f t="shared" si="18"/>
        <v>922.1099999999999</v>
      </c>
      <c r="DI30" s="188">
        <f t="shared" si="18"/>
        <v>868.56</v>
      </c>
      <c r="DJ30" s="188">
        <f t="shared" si="18"/>
        <v>988.31</v>
      </c>
      <c r="DK30" s="188">
        <f t="shared" si="18"/>
        <v>757.34</v>
      </c>
      <c r="DL30" s="188">
        <f t="shared" si="18"/>
        <v>895.83999999999992</v>
      </c>
      <c r="DM30" s="188">
        <f t="shared" si="18"/>
        <v>834.95999999999992</v>
      </c>
      <c r="DN30" s="188">
        <f t="shared" si="18"/>
        <v>801.4</v>
      </c>
      <c r="DO30" s="188">
        <f t="shared" si="18"/>
        <v>866.36</v>
      </c>
      <c r="DP30" s="188">
        <f t="shared" si="18"/>
        <v>878.90000000000009</v>
      </c>
      <c r="DQ30" s="188">
        <f t="shared" si="18"/>
        <v>820</v>
      </c>
      <c r="DR30" s="188">
        <f t="shared" si="18"/>
        <v>980.32</v>
      </c>
      <c r="DS30" s="188">
        <f t="shared" si="18"/>
        <v>859.76</v>
      </c>
      <c r="DT30" s="188">
        <f t="shared" si="18"/>
        <v>908.88</v>
      </c>
      <c r="DU30" s="188">
        <f t="shared" si="18"/>
        <v>859.32</v>
      </c>
      <c r="DV30" s="188">
        <f t="shared" si="18"/>
        <v>960.52</v>
      </c>
      <c r="DW30" s="188">
        <f t="shared" si="18"/>
        <v>807.8</v>
      </c>
      <c r="DX30" s="188">
        <f t="shared" si="18"/>
        <v>905.96</v>
      </c>
      <c r="DY30" s="188">
        <f t="shared" si="18"/>
        <v>804.80000000000007</v>
      </c>
      <c r="DZ30" s="188">
        <f t="shared" si="18"/>
        <v>812.6</v>
      </c>
      <c r="EA30" s="188">
        <f t="shared" si="18"/>
        <v>920.69</v>
      </c>
      <c r="EB30" s="188">
        <f t="shared" si="18"/>
        <v>898.26</v>
      </c>
      <c r="EC30" s="188">
        <f t="shared" si="18"/>
        <v>836.2</v>
      </c>
      <c r="ED30" s="188">
        <f t="shared" si="18"/>
        <v>995.94</v>
      </c>
      <c r="EE30" s="188">
        <f t="shared" si="18"/>
        <v>820.26</v>
      </c>
      <c r="EF30" s="188">
        <f t="shared" si="18"/>
        <v>945.33999999999992</v>
      </c>
      <c r="EG30" s="188">
        <f t="shared" si="18"/>
        <v>856.17000000000007</v>
      </c>
      <c r="EH30" s="188">
        <f t="shared" si="18"/>
        <v>935.97</v>
      </c>
      <c r="EI30" s="188">
        <f t="shared" si="18"/>
        <v>864.15</v>
      </c>
      <c r="EJ30" s="188">
        <f t="shared" si="18"/>
        <v>963.01</v>
      </c>
    </row>
    <row r="31" spans="1:140" ht="13.7" customHeight="1" x14ac:dyDescent="0.2">
      <c r="A31" s="165" t="s">
        <v>141</v>
      </c>
      <c r="B31" s="142"/>
      <c r="C31" s="132">
        <f t="shared" si="16"/>
        <v>-0.26685384439321425</v>
      </c>
      <c r="D31" s="132">
        <f t="shared" ca="1" si="16"/>
        <v>-0.10000000000000142</v>
      </c>
      <c r="E31" s="132">
        <f t="shared" si="16"/>
        <v>-1.3999999999999986</v>
      </c>
      <c r="F31" s="167">
        <f t="shared" ca="1" si="16"/>
        <v>-0.58179530098032828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-0.25</v>
      </c>
      <c r="K31" s="132">
        <f t="shared" si="16"/>
        <v>0</v>
      </c>
      <c r="L31" s="132">
        <f t="shared" si="16"/>
        <v>-0.5</v>
      </c>
      <c r="M31" s="132">
        <f t="shared" si="16"/>
        <v>-0.5</v>
      </c>
      <c r="N31" s="132">
        <f t="shared" si="16"/>
        <v>-0.5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-0.12549019607843093</v>
      </c>
      <c r="X31" s="132">
        <f t="shared" si="16"/>
        <v>-0.14313725490196205</v>
      </c>
      <c r="Y31" s="132">
        <f t="shared" si="16"/>
        <v>-0.19546979865771519</v>
      </c>
      <c r="Z31" s="132">
        <f t="shared" si="16"/>
        <v>-0.14999999999999858</v>
      </c>
      <c r="AA31" s="132">
        <f t="shared" si="16"/>
        <v>-0.14754901960784395</v>
      </c>
      <c r="AB31" s="132">
        <f t="shared" si="16"/>
        <v>-0.1455078125</v>
      </c>
      <c r="AC31" s="168">
        <f t="shared" ca="1" si="16"/>
        <v>-0.15420567123741336</v>
      </c>
      <c r="AD31" s="163"/>
      <c r="AE31" s="163"/>
      <c r="AF31" s="164"/>
      <c r="AG31" s="132">
        <f t="shared" si="17"/>
        <v>671</v>
      </c>
      <c r="AH31" s="188">
        <f t="shared" si="17"/>
        <v>610</v>
      </c>
      <c r="AI31" s="188">
        <f t="shared" si="17"/>
        <v>624.75</v>
      </c>
      <c r="AJ31" s="188">
        <f t="shared" si="17"/>
        <v>638</v>
      </c>
      <c r="AK31" s="188">
        <f t="shared" si="17"/>
        <v>638</v>
      </c>
      <c r="AL31" s="188">
        <f t="shared" si="17"/>
        <v>715</v>
      </c>
      <c r="AM31" s="188">
        <f t="shared" si="17"/>
        <v>946</v>
      </c>
      <c r="AN31" s="188">
        <f t="shared" si="17"/>
        <v>1100</v>
      </c>
      <c r="AO31" s="188">
        <f t="shared" si="17"/>
        <v>765</v>
      </c>
      <c r="AP31" s="188">
        <f t="shared" si="17"/>
        <v>799.25</v>
      </c>
      <c r="AQ31" s="188">
        <f t="shared" si="17"/>
        <v>675</v>
      </c>
      <c r="AR31" s="188">
        <f t="shared" si="17"/>
        <v>756</v>
      </c>
      <c r="AS31" s="188">
        <f t="shared" si="17"/>
        <v>594</v>
      </c>
      <c r="AT31" s="188">
        <f t="shared" si="17"/>
        <v>520</v>
      </c>
      <c r="AU31" s="188">
        <f t="shared" si="17"/>
        <v>493.5</v>
      </c>
      <c r="AV31" s="188">
        <f t="shared" si="17"/>
        <v>489.5</v>
      </c>
      <c r="AW31" s="188">
        <f t="shared" si="17"/>
        <v>488.25</v>
      </c>
      <c r="AX31" s="188">
        <f t="shared" si="17"/>
        <v>572.25</v>
      </c>
      <c r="AY31" s="188">
        <f t="shared" si="17"/>
        <v>797.5</v>
      </c>
      <c r="AZ31" s="188">
        <f t="shared" si="17"/>
        <v>950.25</v>
      </c>
      <c r="BA31" s="188">
        <f t="shared" si="17"/>
        <v>745.5</v>
      </c>
      <c r="BB31" s="188">
        <f t="shared" si="17"/>
        <v>586.5</v>
      </c>
      <c r="BC31" s="188">
        <f t="shared" si="17"/>
        <v>465.5</v>
      </c>
      <c r="BD31" s="188">
        <f t="shared" si="17"/>
        <v>605</v>
      </c>
      <c r="BE31" s="188">
        <f t="shared" si="17"/>
        <v>378</v>
      </c>
      <c r="BF31" s="188">
        <f t="shared" si="17"/>
        <v>405</v>
      </c>
      <c r="BG31" s="188">
        <f t="shared" si="17"/>
        <v>396.75</v>
      </c>
      <c r="BH31" s="188">
        <f t="shared" si="17"/>
        <v>550</v>
      </c>
      <c r="BI31" s="188">
        <f t="shared" si="17"/>
        <v>500</v>
      </c>
      <c r="BJ31" s="188">
        <f t="shared" si="17"/>
        <v>682</v>
      </c>
      <c r="BK31" s="188">
        <f t="shared" si="17"/>
        <v>735</v>
      </c>
      <c r="BL31" s="188">
        <f t="shared" si="17"/>
        <v>968</v>
      </c>
      <c r="BM31" s="188">
        <f t="shared" si="17"/>
        <v>588</v>
      </c>
      <c r="BN31" s="188">
        <f t="shared" si="17"/>
        <v>593.25</v>
      </c>
      <c r="BO31" s="188">
        <f t="shared" si="17"/>
        <v>519.75</v>
      </c>
      <c r="BP31" s="188">
        <f t="shared" si="17"/>
        <v>644</v>
      </c>
      <c r="BQ31" s="188">
        <f t="shared" si="17"/>
        <v>378</v>
      </c>
      <c r="BR31" s="188">
        <f t="shared" si="17"/>
        <v>405</v>
      </c>
      <c r="BS31" s="188">
        <f t="shared" si="17"/>
        <v>396.75</v>
      </c>
      <c r="BT31" s="188">
        <f t="shared" si="17"/>
        <v>504</v>
      </c>
      <c r="BU31" s="188">
        <f t="shared" si="17"/>
        <v>504</v>
      </c>
      <c r="BV31" s="188">
        <f t="shared" si="17"/>
        <v>638</v>
      </c>
      <c r="BW31" s="188">
        <f t="shared" si="17"/>
        <v>520</v>
      </c>
      <c r="BX31" s="188">
        <f t="shared" si="17"/>
        <v>805</v>
      </c>
      <c r="BY31" s="188">
        <f t="shared" si="17"/>
        <v>462</v>
      </c>
      <c r="BZ31" s="188">
        <f t="shared" si="17"/>
        <v>530.25</v>
      </c>
      <c r="CA31" s="188">
        <f t="shared" si="17"/>
        <v>467.25</v>
      </c>
      <c r="CB31" s="188">
        <f t="shared" si="17"/>
        <v>535.5</v>
      </c>
      <c r="CC31" s="188">
        <f t="shared" si="17"/>
        <v>383.25</v>
      </c>
      <c r="CD31" s="188">
        <f t="shared" si="17"/>
        <v>410</v>
      </c>
      <c r="CE31" s="188">
        <f t="shared" si="17"/>
        <v>402.5</v>
      </c>
      <c r="CF31" s="188">
        <f t="shared" si="17"/>
        <v>485</v>
      </c>
      <c r="CG31" s="188">
        <f t="shared" si="17"/>
        <v>533.5</v>
      </c>
      <c r="CH31" s="188">
        <f t="shared" si="17"/>
        <v>643.5</v>
      </c>
      <c r="CI31" s="188">
        <f t="shared" si="17"/>
        <v>525</v>
      </c>
      <c r="CJ31" s="188">
        <f t="shared" si="17"/>
        <v>810.75</v>
      </c>
      <c r="CK31" s="188">
        <f t="shared" si="17"/>
        <v>445</v>
      </c>
      <c r="CL31" s="188">
        <f t="shared" si="17"/>
        <v>561</v>
      </c>
      <c r="CM31" s="188">
        <f t="shared" si="17"/>
        <v>472.5</v>
      </c>
      <c r="CN31" s="188">
        <f t="shared" si="17"/>
        <v>515</v>
      </c>
      <c r="CO31" s="188">
        <f t="shared" si="17"/>
        <v>607.20000000000005</v>
      </c>
      <c r="CP31" s="188">
        <f t="shared" si="17"/>
        <v>597</v>
      </c>
      <c r="CQ31" s="188">
        <f t="shared" si="17"/>
        <v>590.70000000000005</v>
      </c>
      <c r="CR31" s="188">
        <f>CR12*CR$5</f>
        <v>705.6</v>
      </c>
      <c r="CS31" s="188">
        <f>CS12*CS$5</f>
        <v>739.2</v>
      </c>
      <c r="CT31" s="188">
        <f t="shared" si="18"/>
        <v>831.6</v>
      </c>
      <c r="CU31" s="188">
        <f t="shared" si="18"/>
        <v>978.6</v>
      </c>
      <c r="CV31" s="188">
        <f t="shared" si="18"/>
        <v>1278.8</v>
      </c>
      <c r="CW31" s="188">
        <f t="shared" si="18"/>
        <v>733.4</v>
      </c>
      <c r="CX31" s="188">
        <f t="shared" si="18"/>
        <v>870.55000000000007</v>
      </c>
      <c r="CY31" s="188">
        <f t="shared" si="18"/>
        <v>731.85</v>
      </c>
      <c r="CZ31" s="188">
        <f t="shared" si="18"/>
        <v>762</v>
      </c>
      <c r="DA31" s="188">
        <f t="shared" si="18"/>
        <v>614.9</v>
      </c>
      <c r="DB31" s="188">
        <f t="shared" si="18"/>
        <v>634.19999999999993</v>
      </c>
      <c r="DC31" s="188">
        <f t="shared" si="18"/>
        <v>571.19999999999993</v>
      </c>
      <c r="DD31" s="188">
        <f t="shared" si="18"/>
        <v>746.90000000000009</v>
      </c>
      <c r="DE31" s="188">
        <f t="shared" si="18"/>
        <v>712.95</v>
      </c>
      <c r="DF31" s="188">
        <f t="shared" si="18"/>
        <v>838.95</v>
      </c>
      <c r="DG31" s="188">
        <f t="shared" si="18"/>
        <v>1032.9000000000001</v>
      </c>
      <c r="DH31" s="188">
        <f t="shared" si="18"/>
        <v>1174.95</v>
      </c>
      <c r="DI31" s="188">
        <f t="shared" si="18"/>
        <v>817.95</v>
      </c>
      <c r="DJ31" s="188">
        <f t="shared" si="18"/>
        <v>878.6</v>
      </c>
      <c r="DK31" s="188">
        <f t="shared" si="18"/>
        <v>668.80000000000007</v>
      </c>
      <c r="DL31" s="188">
        <f t="shared" si="18"/>
        <v>845.90000000000009</v>
      </c>
      <c r="DM31" s="188">
        <f t="shared" si="18"/>
        <v>597.44999999999993</v>
      </c>
      <c r="DN31" s="188">
        <f t="shared" si="18"/>
        <v>614</v>
      </c>
      <c r="DO31" s="188">
        <f t="shared" si="18"/>
        <v>609.4</v>
      </c>
      <c r="DP31" s="188">
        <f t="shared" si="18"/>
        <v>759</v>
      </c>
      <c r="DQ31" s="188">
        <f t="shared" si="18"/>
        <v>690</v>
      </c>
      <c r="DR31" s="188">
        <f t="shared" si="18"/>
        <v>891</v>
      </c>
      <c r="DS31" s="188">
        <f t="shared" si="18"/>
        <v>1045</v>
      </c>
      <c r="DT31" s="188">
        <f t="shared" si="18"/>
        <v>1186.5</v>
      </c>
      <c r="DU31" s="188">
        <f t="shared" si="18"/>
        <v>828.45</v>
      </c>
      <c r="DV31" s="188">
        <f t="shared" si="18"/>
        <v>852.5</v>
      </c>
      <c r="DW31" s="188">
        <f t="shared" si="18"/>
        <v>715</v>
      </c>
      <c r="DX31" s="188">
        <f t="shared" si="18"/>
        <v>856.90000000000009</v>
      </c>
      <c r="DY31" s="188">
        <f t="shared" si="18"/>
        <v>579</v>
      </c>
      <c r="DZ31" s="188">
        <f t="shared" si="18"/>
        <v>624</v>
      </c>
      <c r="EA31" s="188">
        <f t="shared" si="18"/>
        <v>648.6</v>
      </c>
      <c r="EB31" s="188">
        <f t="shared" si="18"/>
        <v>775.5</v>
      </c>
      <c r="EC31" s="188">
        <f t="shared" si="18"/>
        <v>705</v>
      </c>
      <c r="ED31" s="188">
        <f t="shared" si="18"/>
        <v>907.5</v>
      </c>
      <c r="EE31" s="188">
        <f t="shared" si="18"/>
        <v>1013.25</v>
      </c>
      <c r="EF31" s="188">
        <f t="shared" si="18"/>
        <v>1259.5</v>
      </c>
      <c r="EG31" s="188">
        <f t="shared" si="18"/>
        <v>838.95</v>
      </c>
      <c r="EH31" s="188">
        <f t="shared" si="18"/>
        <v>829.5</v>
      </c>
      <c r="EI31" s="188">
        <f t="shared" si="18"/>
        <v>766.5</v>
      </c>
      <c r="EJ31" s="188">
        <f t="shared" si="18"/>
        <v>907.35</v>
      </c>
    </row>
    <row r="32" spans="1:140" ht="13.7" customHeight="1" x14ac:dyDescent="0.2">
      <c r="A32" s="165" t="s">
        <v>142</v>
      </c>
      <c r="B32" s="166"/>
      <c r="C32" s="132">
        <f t="shared" si="16"/>
        <v>-0.39135384615384439</v>
      </c>
      <c r="D32" s="132">
        <f t="shared" ca="1" si="16"/>
        <v>-0.10000000000000142</v>
      </c>
      <c r="E32" s="132">
        <f t="shared" si="16"/>
        <v>-1.3999999999999986</v>
      </c>
      <c r="F32" s="167">
        <f t="shared" ca="1" si="16"/>
        <v>-0.59181859860569475</v>
      </c>
      <c r="G32" s="132">
        <f t="shared" si="16"/>
        <v>0</v>
      </c>
      <c r="H32" s="132">
        <f t="shared" si="16"/>
        <v>0</v>
      </c>
      <c r="I32" s="132">
        <f t="shared" si="16"/>
        <v>0</v>
      </c>
      <c r="J32" s="132">
        <f t="shared" si="16"/>
        <v>-0.5</v>
      </c>
      <c r="K32" s="132">
        <f t="shared" si="16"/>
        <v>0</v>
      </c>
      <c r="L32" s="132">
        <f t="shared" si="16"/>
        <v>-1</v>
      </c>
      <c r="M32" s="132">
        <f t="shared" si="16"/>
        <v>-1.5</v>
      </c>
      <c r="N32" s="132">
        <f t="shared" si="16"/>
        <v>-1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</v>
      </c>
      <c r="T32" s="132">
        <f t="shared" si="16"/>
        <v>0</v>
      </c>
      <c r="U32" s="132">
        <f t="shared" si="16"/>
        <v>0</v>
      </c>
      <c r="V32" s="132">
        <f t="shared" si="16"/>
        <v>0</v>
      </c>
      <c r="W32" s="167">
        <f t="shared" si="16"/>
        <v>-0.29411764705881893</v>
      </c>
      <c r="X32" s="132">
        <f t="shared" si="16"/>
        <v>-0.16470588235294059</v>
      </c>
      <c r="Y32" s="132">
        <f t="shared" si="16"/>
        <v>-0.21476510067114418</v>
      </c>
      <c r="Z32" s="132">
        <f t="shared" si="16"/>
        <v>-0.17058823529411882</v>
      </c>
      <c r="AA32" s="132">
        <f t="shared" si="16"/>
        <v>-0.16813725490194997</v>
      </c>
      <c r="AB32" s="132">
        <f t="shared" si="16"/>
        <v>-0.16796874999999289</v>
      </c>
      <c r="AC32" s="168">
        <f t="shared" ca="1" si="16"/>
        <v>-0.18722936253890765</v>
      </c>
      <c r="AD32" s="163"/>
      <c r="AE32" s="163"/>
      <c r="AF32" s="164"/>
      <c r="AG32" s="132">
        <f t="shared" ref="AG32:CR34" si="19">AG13*AG$5</f>
        <v>671</v>
      </c>
      <c r="AH32" s="188">
        <f t="shared" si="19"/>
        <v>610</v>
      </c>
      <c r="AI32" s="188">
        <f t="shared" si="19"/>
        <v>624.75</v>
      </c>
      <c r="AJ32" s="188">
        <f t="shared" si="19"/>
        <v>643.5</v>
      </c>
      <c r="AK32" s="188">
        <f t="shared" si="19"/>
        <v>715</v>
      </c>
      <c r="AL32" s="188">
        <f t="shared" si="19"/>
        <v>745</v>
      </c>
      <c r="AM32" s="188">
        <f t="shared" si="19"/>
        <v>1006.5</v>
      </c>
      <c r="AN32" s="188">
        <f t="shared" si="19"/>
        <v>1138.5</v>
      </c>
      <c r="AO32" s="188">
        <f t="shared" si="19"/>
        <v>765</v>
      </c>
      <c r="AP32" s="188">
        <f t="shared" si="19"/>
        <v>799.25</v>
      </c>
      <c r="AQ32" s="188">
        <f t="shared" si="19"/>
        <v>680</v>
      </c>
      <c r="AR32" s="188">
        <f t="shared" si="19"/>
        <v>761.25</v>
      </c>
      <c r="AS32" s="188">
        <f t="shared" si="19"/>
        <v>814</v>
      </c>
      <c r="AT32" s="188">
        <f t="shared" si="19"/>
        <v>720</v>
      </c>
      <c r="AU32" s="188">
        <f t="shared" si="19"/>
        <v>703.5</v>
      </c>
      <c r="AV32" s="188">
        <f t="shared" si="19"/>
        <v>715</v>
      </c>
      <c r="AW32" s="188">
        <f t="shared" si="19"/>
        <v>703.5</v>
      </c>
      <c r="AX32" s="188">
        <f t="shared" si="19"/>
        <v>892.5</v>
      </c>
      <c r="AY32" s="188">
        <f t="shared" si="19"/>
        <v>1155</v>
      </c>
      <c r="AZ32" s="188">
        <f t="shared" si="19"/>
        <v>1186.5</v>
      </c>
      <c r="BA32" s="188">
        <f t="shared" si="19"/>
        <v>955.5</v>
      </c>
      <c r="BB32" s="188">
        <f t="shared" si="19"/>
        <v>816.5</v>
      </c>
      <c r="BC32" s="188">
        <f t="shared" si="19"/>
        <v>655.5</v>
      </c>
      <c r="BD32" s="188">
        <f t="shared" si="19"/>
        <v>847</v>
      </c>
      <c r="BE32" s="188">
        <f t="shared" si="19"/>
        <v>821.1</v>
      </c>
      <c r="BF32" s="188">
        <f t="shared" si="19"/>
        <v>742</v>
      </c>
      <c r="BG32" s="188">
        <f t="shared" si="19"/>
        <v>801.55000000000007</v>
      </c>
      <c r="BH32" s="188">
        <f t="shared" si="19"/>
        <v>750.2</v>
      </c>
      <c r="BI32" s="188">
        <f t="shared" si="19"/>
        <v>697</v>
      </c>
      <c r="BJ32" s="188">
        <f t="shared" si="19"/>
        <v>953.7</v>
      </c>
      <c r="BK32" s="188">
        <f t="shared" si="19"/>
        <v>1036.3500000000001</v>
      </c>
      <c r="BL32" s="188">
        <f t="shared" si="19"/>
        <v>1140.7</v>
      </c>
      <c r="BM32" s="188">
        <f t="shared" si="19"/>
        <v>899.85</v>
      </c>
      <c r="BN32" s="188">
        <f t="shared" si="19"/>
        <v>779.1</v>
      </c>
      <c r="BO32" s="188">
        <f t="shared" si="19"/>
        <v>773.85</v>
      </c>
      <c r="BP32" s="188">
        <f t="shared" si="19"/>
        <v>939.55000000000007</v>
      </c>
      <c r="BQ32" s="188">
        <f t="shared" si="19"/>
        <v>836.85</v>
      </c>
      <c r="BR32" s="188">
        <f t="shared" si="19"/>
        <v>757</v>
      </c>
      <c r="BS32" s="188">
        <f t="shared" si="19"/>
        <v>824.55000000000007</v>
      </c>
      <c r="BT32" s="188">
        <f t="shared" si="19"/>
        <v>747.6</v>
      </c>
      <c r="BU32" s="188">
        <f t="shared" si="19"/>
        <v>758.1</v>
      </c>
      <c r="BV32" s="188">
        <f t="shared" si="19"/>
        <v>959.2</v>
      </c>
      <c r="BW32" s="188">
        <f t="shared" si="19"/>
        <v>947</v>
      </c>
      <c r="BX32" s="188">
        <f t="shared" si="19"/>
        <v>1123.55</v>
      </c>
      <c r="BY32" s="188">
        <f t="shared" si="19"/>
        <v>868.35</v>
      </c>
      <c r="BZ32" s="188">
        <f t="shared" si="19"/>
        <v>810.6</v>
      </c>
      <c r="CA32" s="188">
        <f t="shared" si="19"/>
        <v>800.1</v>
      </c>
      <c r="CB32" s="188">
        <f t="shared" si="19"/>
        <v>884.1</v>
      </c>
      <c r="CC32" s="188">
        <f t="shared" si="19"/>
        <v>847.35</v>
      </c>
      <c r="CD32" s="188">
        <f t="shared" si="19"/>
        <v>768.8</v>
      </c>
      <c r="CE32" s="188">
        <f t="shared" si="19"/>
        <v>846.86</v>
      </c>
      <c r="CF32" s="188">
        <f t="shared" si="19"/>
        <v>736</v>
      </c>
      <c r="CG32" s="188">
        <f t="shared" si="19"/>
        <v>820.59999999999991</v>
      </c>
      <c r="CH32" s="188">
        <f t="shared" si="19"/>
        <v>966.90000000000009</v>
      </c>
      <c r="CI32" s="188">
        <f t="shared" si="19"/>
        <v>916</v>
      </c>
      <c r="CJ32" s="188">
        <f t="shared" si="19"/>
        <v>1066.05</v>
      </c>
      <c r="CK32" s="188">
        <f t="shared" si="19"/>
        <v>805.19999999999993</v>
      </c>
      <c r="CL32" s="188">
        <f t="shared" si="19"/>
        <v>875.16000000000008</v>
      </c>
      <c r="CM32" s="188">
        <f t="shared" si="19"/>
        <v>823.82999999999993</v>
      </c>
      <c r="CN32" s="188">
        <f t="shared" si="19"/>
        <v>862.6</v>
      </c>
      <c r="CO32" s="188">
        <f t="shared" si="19"/>
        <v>896.5</v>
      </c>
      <c r="CP32" s="188">
        <f t="shared" si="19"/>
        <v>777.6</v>
      </c>
      <c r="CQ32" s="188">
        <f t="shared" si="19"/>
        <v>824.33999999999992</v>
      </c>
      <c r="CR32" s="188">
        <f t="shared" si="19"/>
        <v>788.97</v>
      </c>
      <c r="CS32" s="188">
        <f>CS13*CS$5</f>
        <v>837.54</v>
      </c>
      <c r="CT32" s="188">
        <f t="shared" si="18"/>
        <v>929.25</v>
      </c>
      <c r="CU32" s="188">
        <f t="shared" si="18"/>
        <v>946.26</v>
      </c>
      <c r="CV32" s="188">
        <f t="shared" si="18"/>
        <v>1037.0700000000002</v>
      </c>
      <c r="CW32" s="188">
        <f t="shared" si="18"/>
        <v>755.63000000000011</v>
      </c>
      <c r="CX32" s="188">
        <f t="shared" si="18"/>
        <v>932.42</v>
      </c>
      <c r="CY32" s="188">
        <f t="shared" si="18"/>
        <v>839.16</v>
      </c>
      <c r="CZ32" s="188">
        <f t="shared" si="18"/>
        <v>876.2</v>
      </c>
      <c r="DA32" s="188">
        <f t="shared" si="18"/>
        <v>901.56</v>
      </c>
      <c r="DB32" s="188">
        <f t="shared" si="18"/>
        <v>821.31</v>
      </c>
      <c r="DC32" s="188">
        <f t="shared" si="18"/>
        <v>791.28</v>
      </c>
      <c r="DD32" s="188">
        <f t="shared" si="18"/>
        <v>830.94</v>
      </c>
      <c r="DE32" s="188">
        <f t="shared" si="18"/>
        <v>803.67000000000007</v>
      </c>
      <c r="DF32" s="188">
        <f t="shared" si="18"/>
        <v>934.92000000000007</v>
      </c>
      <c r="DG32" s="188">
        <f t="shared" si="18"/>
        <v>998.58</v>
      </c>
      <c r="DH32" s="188">
        <f t="shared" si="18"/>
        <v>954.45</v>
      </c>
      <c r="DI32" s="188">
        <f t="shared" si="18"/>
        <v>841.26</v>
      </c>
      <c r="DJ32" s="188">
        <f t="shared" si="18"/>
        <v>937.4799999999999</v>
      </c>
      <c r="DK32" s="188">
        <f t="shared" si="18"/>
        <v>763.42</v>
      </c>
      <c r="DL32" s="188">
        <f t="shared" si="18"/>
        <v>969.09999999999991</v>
      </c>
      <c r="DM32" s="188">
        <f t="shared" si="18"/>
        <v>865.62</v>
      </c>
      <c r="DN32" s="188">
        <f t="shared" si="18"/>
        <v>786.59999999999991</v>
      </c>
      <c r="DO32" s="188">
        <f t="shared" si="18"/>
        <v>833.8</v>
      </c>
      <c r="DP32" s="188">
        <f t="shared" si="18"/>
        <v>835.33999999999992</v>
      </c>
      <c r="DQ32" s="188">
        <f t="shared" si="18"/>
        <v>769.59999999999991</v>
      </c>
      <c r="DR32" s="188">
        <f t="shared" si="18"/>
        <v>985.38</v>
      </c>
      <c r="DS32" s="188">
        <f t="shared" si="18"/>
        <v>1005.8399999999999</v>
      </c>
      <c r="DT32" s="188">
        <f t="shared" si="18"/>
        <v>962.22</v>
      </c>
      <c r="DU32" s="188">
        <f t="shared" si="18"/>
        <v>847.56</v>
      </c>
      <c r="DV32" s="188">
        <f t="shared" si="18"/>
        <v>901.56</v>
      </c>
      <c r="DW32" s="188">
        <f t="shared" si="18"/>
        <v>807.8</v>
      </c>
      <c r="DX32" s="188">
        <f t="shared" si="18"/>
        <v>974.38</v>
      </c>
      <c r="DY32" s="188">
        <f t="shared" si="18"/>
        <v>829</v>
      </c>
      <c r="DZ32" s="188">
        <f t="shared" si="18"/>
        <v>791.2</v>
      </c>
      <c r="EA32" s="188">
        <f t="shared" si="18"/>
        <v>876.53</v>
      </c>
      <c r="EB32" s="188">
        <f t="shared" si="18"/>
        <v>839.52</v>
      </c>
      <c r="EC32" s="188">
        <f t="shared" si="18"/>
        <v>773.6</v>
      </c>
      <c r="ED32" s="188">
        <f t="shared" si="18"/>
        <v>991.09999999999991</v>
      </c>
      <c r="EE32" s="188">
        <f t="shared" si="18"/>
        <v>967.05</v>
      </c>
      <c r="EF32" s="188">
        <f t="shared" si="18"/>
        <v>1015.96</v>
      </c>
      <c r="EG32" s="188">
        <f t="shared" si="18"/>
        <v>853.8599999999999</v>
      </c>
      <c r="EH32" s="188">
        <f t="shared" si="18"/>
        <v>864.99</v>
      </c>
      <c r="EI32" s="188">
        <f t="shared" si="18"/>
        <v>852.6</v>
      </c>
      <c r="EJ32" s="188">
        <f t="shared" si="18"/>
        <v>1024.19</v>
      </c>
    </row>
    <row r="33" spans="1:140" ht="13.7" customHeight="1" x14ac:dyDescent="0.2">
      <c r="A33" s="165" t="s">
        <v>143</v>
      </c>
      <c r="B33" s="142"/>
      <c r="C33" s="132">
        <f t="shared" si="16"/>
        <v>-1.5122307692307579</v>
      </c>
      <c r="D33" s="132">
        <f t="shared" ca="1" si="16"/>
        <v>-0.5</v>
      </c>
      <c r="E33" s="132">
        <f t="shared" si="16"/>
        <v>-0.5</v>
      </c>
      <c r="F33" s="167">
        <f t="shared" ca="1" si="16"/>
        <v>-0.8318214974989111</v>
      </c>
      <c r="G33" s="132">
        <f t="shared" si="16"/>
        <v>-0.5</v>
      </c>
      <c r="H33" s="132">
        <f t="shared" si="16"/>
        <v>-0.5</v>
      </c>
      <c r="I33" s="132">
        <f t="shared" si="16"/>
        <v>-0.5</v>
      </c>
      <c r="J33" s="132">
        <f t="shared" si="16"/>
        <v>-0.5</v>
      </c>
      <c r="K33" s="132">
        <f t="shared" si="16"/>
        <v>-0.5</v>
      </c>
      <c r="L33" s="132">
        <f t="shared" si="16"/>
        <v>-0.5</v>
      </c>
      <c r="M33" s="132">
        <f t="shared" si="16"/>
        <v>0</v>
      </c>
      <c r="N33" s="132">
        <f t="shared" si="16"/>
        <v>0</v>
      </c>
      <c r="O33" s="132">
        <f t="shared" si="16"/>
        <v>-0.25</v>
      </c>
      <c r="P33" s="132">
        <f t="shared" si="16"/>
        <v>-0.5</v>
      </c>
      <c r="Q33" s="132">
        <f t="shared" si="16"/>
        <v>0</v>
      </c>
      <c r="R33" s="132">
        <f t="shared" si="16"/>
        <v>0.5</v>
      </c>
      <c r="S33" s="132">
        <f t="shared" si="16"/>
        <v>0.1666666666666643</v>
      </c>
      <c r="T33" s="132">
        <f t="shared" si="16"/>
        <v>0</v>
      </c>
      <c r="U33" s="132">
        <f t="shared" si="16"/>
        <v>0.5</v>
      </c>
      <c r="V33" s="132">
        <f t="shared" si="16"/>
        <v>0</v>
      </c>
      <c r="W33" s="167">
        <f t="shared" si="16"/>
        <v>-0.13137254901960915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-3.1344417321463425E-2</v>
      </c>
      <c r="AD33" s="163"/>
      <c r="AE33" s="163"/>
      <c r="AF33" s="164"/>
      <c r="AG33" s="132">
        <f t="shared" si="19"/>
        <v>638</v>
      </c>
      <c r="AH33" s="188">
        <f t="shared" si="19"/>
        <v>560</v>
      </c>
      <c r="AI33" s="188">
        <f t="shared" si="19"/>
        <v>588</v>
      </c>
      <c r="AJ33" s="188">
        <f t="shared" si="19"/>
        <v>649</v>
      </c>
      <c r="AK33" s="188">
        <f t="shared" si="19"/>
        <v>682</v>
      </c>
      <c r="AL33" s="188">
        <f t="shared" si="19"/>
        <v>800</v>
      </c>
      <c r="AM33" s="188">
        <f t="shared" si="19"/>
        <v>1056</v>
      </c>
      <c r="AN33" s="188">
        <f t="shared" si="19"/>
        <v>1210</v>
      </c>
      <c r="AO33" s="188">
        <f t="shared" si="19"/>
        <v>910</v>
      </c>
      <c r="AP33" s="188">
        <f t="shared" si="19"/>
        <v>770.5</v>
      </c>
      <c r="AQ33" s="188">
        <f t="shared" si="19"/>
        <v>630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1122</v>
      </c>
      <c r="AZ33" s="188">
        <f t="shared" si="19"/>
        <v>1176</v>
      </c>
      <c r="BA33" s="188">
        <f t="shared" si="19"/>
        <v>934.5</v>
      </c>
      <c r="BB33" s="188">
        <f t="shared" si="19"/>
        <v>776.25</v>
      </c>
      <c r="BC33" s="188">
        <f t="shared" si="19"/>
        <v>612.75</v>
      </c>
      <c r="BD33" s="188">
        <f t="shared" si="19"/>
        <v>709.5</v>
      </c>
      <c r="BE33" s="188">
        <f t="shared" si="19"/>
        <v>723.03</v>
      </c>
      <c r="BF33" s="188">
        <f t="shared" si="19"/>
        <v>680</v>
      </c>
      <c r="BG33" s="188">
        <f t="shared" si="19"/>
        <v>782.2299999999999</v>
      </c>
      <c r="BH33" s="188">
        <f t="shared" si="19"/>
        <v>738.76</v>
      </c>
      <c r="BI33" s="188">
        <f t="shared" si="19"/>
        <v>671.59999999999991</v>
      </c>
      <c r="BJ33" s="188">
        <f t="shared" si="19"/>
        <v>823.24</v>
      </c>
      <c r="BK33" s="188">
        <f t="shared" si="19"/>
        <v>1031.94</v>
      </c>
      <c r="BL33" s="188">
        <f t="shared" si="19"/>
        <v>1175.02</v>
      </c>
      <c r="BM33" s="188">
        <f t="shared" si="19"/>
        <v>915.81</v>
      </c>
      <c r="BN33" s="188">
        <f t="shared" si="19"/>
        <v>723.45</v>
      </c>
      <c r="BO33" s="188">
        <f t="shared" si="19"/>
        <v>696.57</v>
      </c>
      <c r="BP33" s="188">
        <f t="shared" si="19"/>
        <v>762.91000000000008</v>
      </c>
      <c r="BQ33" s="188">
        <f t="shared" si="19"/>
        <v>738.57</v>
      </c>
      <c r="BR33" s="188">
        <f t="shared" si="19"/>
        <v>696</v>
      </c>
      <c r="BS33" s="188">
        <f t="shared" si="19"/>
        <v>800.63000000000011</v>
      </c>
      <c r="BT33" s="188">
        <f t="shared" si="19"/>
        <v>723.24</v>
      </c>
      <c r="BU33" s="188">
        <f t="shared" si="19"/>
        <v>723.45</v>
      </c>
      <c r="BV33" s="188">
        <f t="shared" si="19"/>
        <v>830.06</v>
      </c>
      <c r="BW33" s="188">
        <f t="shared" si="19"/>
        <v>955.19999999999993</v>
      </c>
      <c r="BX33" s="188">
        <f t="shared" si="19"/>
        <v>1182.4299999999998</v>
      </c>
      <c r="BY33" s="188">
        <f t="shared" si="19"/>
        <v>903.63</v>
      </c>
      <c r="BZ33" s="188">
        <f t="shared" si="19"/>
        <v>738.99</v>
      </c>
      <c r="CA33" s="188">
        <f t="shared" si="19"/>
        <v>716.1</v>
      </c>
      <c r="CB33" s="188">
        <f t="shared" si="19"/>
        <v>716.1</v>
      </c>
      <c r="CC33" s="188">
        <f t="shared" si="19"/>
        <v>752.43</v>
      </c>
      <c r="CD33" s="188">
        <f t="shared" si="19"/>
        <v>710.6</v>
      </c>
      <c r="CE33" s="188">
        <f t="shared" si="19"/>
        <v>817.19</v>
      </c>
      <c r="CF33" s="188">
        <f t="shared" si="19"/>
        <v>704.4</v>
      </c>
      <c r="CG33" s="188">
        <f t="shared" si="19"/>
        <v>774.83999999999992</v>
      </c>
      <c r="CH33" s="188">
        <f t="shared" si="19"/>
        <v>836.66000000000008</v>
      </c>
      <c r="CI33" s="188">
        <f t="shared" si="19"/>
        <v>932.2</v>
      </c>
      <c r="CJ33" s="188">
        <f t="shared" si="19"/>
        <v>1144.02</v>
      </c>
      <c r="CK33" s="188">
        <f t="shared" si="19"/>
        <v>851.2</v>
      </c>
      <c r="CL33" s="188">
        <f t="shared" si="19"/>
        <v>788.92</v>
      </c>
      <c r="CM33" s="188">
        <f t="shared" si="19"/>
        <v>733.32</v>
      </c>
      <c r="CN33" s="188">
        <f t="shared" si="19"/>
        <v>698.6</v>
      </c>
      <c r="CO33" s="188">
        <f t="shared" si="19"/>
        <v>799.04</v>
      </c>
      <c r="CP33" s="188">
        <f t="shared" si="19"/>
        <v>720.8</v>
      </c>
      <c r="CQ33" s="188">
        <f t="shared" si="19"/>
        <v>792.88</v>
      </c>
      <c r="CR33" s="188">
        <f t="shared" si="19"/>
        <v>750.95999999999992</v>
      </c>
      <c r="CS33" s="188">
        <f>CS14*CS$5</f>
        <v>786.71999999999991</v>
      </c>
      <c r="CT33" s="188">
        <f t="shared" ref="CT33:EJ33" si="20">CT14*CT$5</f>
        <v>804.51</v>
      </c>
      <c r="CU33" s="188">
        <f t="shared" si="20"/>
        <v>967.68</v>
      </c>
      <c r="CV33" s="188">
        <f t="shared" si="20"/>
        <v>1124.9299999999998</v>
      </c>
      <c r="CW33" s="188">
        <f t="shared" si="20"/>
        <v>805.98</v>
      </c>
      <c r="CX33" s="188">
        <f t="shared" si="20"/>
        <v>835.82</v>
      </c>
      <c r="CY33" s="188">
        <f t="shared" si="20"/>
        <v>745.5</v>
      </c>
      <c r="CZ33" s="188">
        <f t="shared" si="20"/>
        <v>710</v>
      </c>
      <c r="DA33" s="188">
        <f t="shared" si="20"/>
        <v>808.06</v>
      </c>
      <c r="DB33" s="188">
        <f t="shared" si="20"/>
        <v>766.07999999999993</v>
      </c>
      <c r="DC33" s="188">
        <f t="shared" si="20"/>
        <v>766.07999999999993</v>
      </c>
      <c r="DD33" s="188">
        <f t="shared" si="20"/>
        <v>796.83999999999992</v>
      </c>
      <c r="DE33" s="188">
        <f t="shared" si="20"/>
        <v>760.62</v>
      </c>
      <c r="DF33" s="188">
        <f t="shared" si="20"/>
        <v>810.18</v>
      </c>
      <c r="DG33" s="188">
        <f t="shared" si="20"/>
        <v>1007.1600000000001</v>
      </c>
      <c r="DH33" s="188">
        <f t="shared" si="20"/>
        <v>1016.4</v>
      </c>
      <c r="DI33" s="188">
        <f t="shared" si="20"/>
        <v>889.98</v>
      </c>
      <c r="DJ33" s="188">
        <f t="shared" si="20"/>
        <v>845.4799999999999</v>
      </c>
      <c r="DK33" s="188">
        <f t="shared" si="20"/>
        <v>683.61999999999989</v>
      </c>
      <c r="DL33" s="188">
        <f t="shared" si="20"/>
        <v>791.56</v>
      </c>
      <c r="DM33" s="188">
        <f t="shared" si="20"/>
        <v>779.94</v>
      </c>
      <c r="DN33" s="188">
        <f t="shared" si="20"/>
        <v>738</v>
      </c>
      <c r="DO33" s="188">
        <f t="shared" si="20"/>
        <v>811.8</v>
      </c>
      <c r="DP33" s="188">
        <f t="shared" si="20"/>
        <v>806.52</v>
      </c>
      <c r="DQ33" s="188">
        <f t="shared" si="20"/>
        <v>733.19999999999993</v>
      </c>
      <c r="DR33" s="188">
        <f t="shared" si="20"/>
        <v>854.7</v>
      </c>
      <c r="DS33" s="188">
        <f t="shared" si="20"/>
        <v>1001.2199999999999</v>
      </c>
      <c r="DT33" s="188">
        <f t="shared" si="20"/>
        <v>1006.74</v>
      </c>
      <c r="DU33" s="188">
        <f t="shared" si="20"/>
        <v>889.77</v>
      </c>
      <c r="DV33" s="188">
        <f t="shared" si="20"/>
        <v>817.52</v>
      </c>
      <c r="DW33" s="188">
        <f t="shared" si="20"/>
        <v>728.8</v>
      </c>
      <c r="DX33" s="188">
        <f t="shared" si="20"/>
        <v>801.68</v>
      </c>
      <c r="DY33" s="188">
        <f t="shared" si="20"/>
        <v>750.6</v>
      </c>
      <c r="DZ33" s="188">
        <f t="shared" si="20"/>
        <v>746.2</v>
      </c>
      <c r="EA33" s="188">
        <f t="shared" si="20"/>
        <v>858.13000000000011</v>
      </c>
      <c r="EB33" s="188">
        <f t="shared" si="20"/>
        <v>815.98</v>
      </c>
      <c r="EC33" s="188">
        <f t="shared" si="20"/>
        <v>741.80000000000007</v>
      </c>
      <c r="ED33" s="188">
        <f t="shared" si="20"/>
        <v>860.42</v>
      </c>
      <c r="EE33" s="188">
        <f t="shared" si="20"/>
        <v>951.09</v>
      </c>
      <c r="EF33" s="188">
        <f t="shared" si="20"/>
        <v>1045.6600000000001</v>
      </c>
      <c r="EG33" s="188">
        <f t="shared" si="20"/>
        <v>889.98</v>
      </c>
      <c r="EH33" s="188">
        <f t="shared" si="20"/>
        <v>788.76</v>
      </c>
      <c r="EI33" s="188">
        <f t="shared" si="20"/>
        <v>774.48</v>
      </c>
      <c r="EJ33" s="188">
        <f t="shared" si="20"/>
        <v>848.47</v>
      </c>
    </row>
    <row r="34" spans="1:140" ht="13.7" customHeight="1" thickBot="1" x14ac:dyDescent="0.25">
      <c r="A34" s="170" t="s">
        <v>144</v>
      </c>
      <c r="B34" s="171"/>
      <c r="C34" s="136">
        <f t="shared" si="16"/>
        <v>-1.5122307692307579</v>
      </c>
      <c r="D34" s="136">
        <f t="shared" ca="1" si="16"/>
        <v>-0.5</v>
      </c>
      <c r="E34" s="136">
        <f t="shared" si="16"/>
        <v>-0.5</v>
      </c>
      <c r="F34" s="172">
        <f t="shared" ca="1" si="16"/>
        <v>-0.82670116979793562</v>
      </c>
      <c r="G34" s="136">
        <f t="shared" si="16"/>
        <v>-0.5</v>
      </c>
      <c r="H34" s="136">
        <f t="shared" si="16"/>
        <v>-0.5</v>
      </c>
      <c r="I34" s="136">
        <f t="shared" si="16"/>
        <v>-0.5</v>
      </c>
      <c r="J34" s="136">
        <f t="shared" si="16"/>
        <v>-0.5</v>
      </c>
      <c r="K34" s="136">
        <f t="shared" si="16"/>
        <v>-0.5</v>
      </c>
      <c r="L34" s="136">
        <f t="shared" si="16"/>
        <v>-0.5</v>
      </c>
      <c r="M34" s="136">
        <f t="shared" si="16"/>
        <v>0</v>
      </c>
      <c r="N34" s="136">
        <f t="shared" si="16"/>
        <v>0</v>
      </c>
      <c r="O34" s="136">
        <f t="shared" si="16"/>
        <v>-0.25</v>
      </c>
      <c r="P34" s="136">
        <f t="shared" si="16"/>
        <v>-0.5</v>
      </c>
      <c r="Q34" s="136">
        <f t="shared" si="16"/>
        <v>0</v>
      </c>
      <c r="R34" s="136">
        <f t="shared" si="16"/>
        <v>0.5</v>
      </c>
      <c r="S34" s="136">
        <f t="shared" si="16"/>
        <v>0.1666666666666643</v>
      </c>
      <c r="T34" s="136">
        <f t="shared" si="16"/>
        <v>0</v>
      </c>
      <c r="U34" s="136">
        <f t="shared" si="16"/>
        <v>0.5</v>
      </c>
      <c r="V34" s="136">
        <f t="shared" si="16"/>
        <v>0</v>
      </c>
      <c r="W34" s="172">
        <f t="shared" si="16"/>
        <v>-0.13137254901960915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-3.0409850310924469E-2</v>
      </c>
      <c r="AD34" s="163"/>
      <c r="AE34" s="163"/>
      <c r="AF34" s="164"/>
      <c r="AG34" s="132">
        <f t="shared" si="19"/>
        <v>671</v>
      </c>
      <c r="AH34" s="188">
        <f t="shared" si="19"/>
        <v>585</v>
      </c>
      <c r="AI34" s="188">
        <f t="shared" si="19"/>
        <v>614.25</v>
      </c>
      <c r="AJ34" s="188">
        <f t="shared" si="19"/>
        <v>693</v>
      </c>
      <c r="AK34" s="188">
        <f t="shared" si="19"/>
        <v>748</v>
      </c>
      <c r="AL34" s="188">
        <f t="shared" si="19"/>
        <v>900</v>
      </c>
      <c r="AM34" s="188">
        <f t="shared" si="19"/>
        <v>1210</v>
      </c>
      <c r="AN34" s="188">
        <f t="shared" si="19"/>
        <v>1430</v>
      </c>
      <c r="AO34" s="188">
        <f t="shared" si="19"/>
        <v>1050</v>
      </c>
      <c r="AP34" s="188">
        <f t="shared" si="19"/>
        <v>828</v>
      </c>
      <c r="AQ34" s="188">
        <f t="shared" si="19"/>
        <v>670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1254</v>
      </c>
      <c r="AZ34" s="188">
        <f t="shared" si="19"/>
        <v>1344</v>
      </c>
      <c r="BA34" s="188">
        <f t="shared" si="19"/>
        <v>1060.5</v>
      </c>
      <c r="BB34" s="188">
        <f t="shared" si="19"/>
        <v>828</v>
      </c>
      <c r="BC34" s="188">
        <f t="shared" si="19"/>
        <v>646</v>
      </c>
      <c r="BD34" s="188">
        <f t="shared" si="19"/>
        <v>742.5</v>
      </c>
      <c r="BE34" s="188">
        <f t="shared" si="19"/>
        <v>769.23</v>
      </c>
      <c r="BF34" s="188">
        <f t="shared" si="19"/>
        <v>724</v>
      </c>
      <c r="BG34" s="188">
        <f t="shared" si="19"/>
        <v>832.83</v>
      </c>
      <c r="BH34" s="188">
        <f t="shared" si="19"/>
        <v>787.16000000000008</v>
      </c>
      <c r="BI34" s="188">
        <f t="shared" si="19"/>
        <v>715.6</v>
      </c>
      <c r="BJ34" s="188">
        <f t="shared" si="19"/>
        <v>918.5</v>
      </c>
      <c r="BK34" s="188">
        <f t="shared" si="19"/>
        <v>1149.54</v>
      </c>
      <c r="BL34" s="188">
        <f t="shared" si="19"/>
        <v>1335.6200000000001</v>
      </c>
      <c r="BM34" s="188">
        <f t="shared" si="19"/>
        <v>1033.4100000000001</v>
      </c>
      <c r="BN34" s="188">
        <f t="shared" si="19"/>
        <v>774.06</v>
      </c>
      <c r="BO34" s="188">
        <f t="shared" si="19"/>
        <v>738.15</v>
      </c>
      <c r="BP34" s="188">
        <f t="shared" si="19"/>
        <v>803.61999999999989</v>
      </c>
      <c r="BQ34" s="188">
        <f t="shared" si="19"/>
        <v>787.29000000000008</v>
      </c>
      <c r="BR34" s="188">
        <f t="shared" si="19"/>
        <v>742.4</v>
      </c>
      <c r="BS34" s="188">
        <f t="shared" si="19"/>
        <v>853.99</v>
      </c>
      <c r="BT34" s="188">
        <f t="shared" si="19"/>
        <v>771.95999999999992</v>
      </c>
      <c r="BU34" s="188">
        <f t="shared" si="19"/>
        <v>772.17000000000007</v>
      </c>
      <c r="BV34" s="188">
        <f t="shared" si="19"/>
        <v>920.92</v>
      </c>
      <c r="BW34" s="188">
        <f t="shared" si="19"/>
        <v>1059.2</v>
      </c>
      <c r="BX34" s="188">
        <f t="shared" si="19"/>
        <v>1335.1499999999999</v>
      </c>
      <c r="BY34" s="188">
        <f t="shared" si="19"/>
        <v>1012.8299999999999</v>
      </c>
      <c r="BZ34" s="188">
        <f t="shared" si="19"/>
        <v>791.49</v>
      </c>
      <c r="CA34" s="188">
        <f t="shared" si="19"/>
        <v>761.04000000000008</v>
      </c>
      <c r="CB34" s="188">
        <f t="shared" si="19"/>
        <v>757.26</v>
      </c>
      <c r="CC34" s="188">
        <f t="shared" si="19"/>
        <v>803.25</v>
      </c>
      <c r="CD34" s="188">
        <f t="shared" si="19"/>
        <v>759</v>
      </c>
      <c r="CE34" s="188">
        <f t="shared" si="19"/>
        <v>872.85</v>
      </c>
      <c r="CF34" s="188">
        <f t="shared" si="19"/>
        <v>752.8</v>
      </c>
      <c r="CG34" s="188">
        <f t="shared" si="19"/>
        <v>828.08</v>
      </c>
      <c r="CH34" s="188">
        <f t="shared" si="19"/>
        <v>923.78000000000009</v>
      </c>
      <c r="CI34" s="188">
        <f t="shared" si="19"/>
        <v>1029.4000000000001</v>
      </c>
      <c r="CJ34" s="188">
        <f t="shared" si="19"/>
        <v>1283.8599999999999</v>
      </c>
      <c r="CK34" s="188">
        <f t="shared" si="19"/>
        <v>948.40000000000009</v>
      </c>
      <c r="CL34" s="188">
        <f t="shared" si="19"/>
        <v>845.46</v>
      </c>
      <c r="CM34" s="188">
        <f t="shared" si="19"/>
        <v>780.78</v>
      </c>
      <c r="CN34" s="188">
        <f t="shared" si="19"/>
        <v>740.8</v>
      </c>
      <c r="CO34" s="188">
        <f t="shared" si="19"/>
        <v>852.94</v>
      </c>
      <c r="CP34" s="188">
        <f t="shared" si="19"/>
        <v>769.80000000000007</v>
      </c>
      <c r="CQ34" s="188">
        <f t="shared" si="19"/>
        <v>846.78000000000009</v>
      </c>
      <c r="CR34" s="188">
        <f t="shared" si="19"/>
        <v>802.62</v>
      </c>
      <c r="CS34" s="188">
        <f>CS15*CS$5</f>
        <v>840.62</v>
      </c>
      <c r="CT34" s="188">
        <f t="shared" ref="CT34:EJ34" si="21">CT15*CT$5</f>
        <v>885.15</v>
      </c>
      <c r="CU34" s="188">
        <f t="shared" si="21"/>
        <v>1065.1199999999999</v>
      </c>
      <c r="CV34" s="188">
        <f t="shared" si="21"/>
        <v>1256.95</v>
      </c>
      <c r="CW34" s="188">
        <f t="shared" si="21"/>
        <v>894.1400000000001</v>
      </c>
      <c r="CX34" s="188">
        <f t="shared" si="21"/>
        <v>895.16000000000008</v>
      </c>
      <c r="CY34" s="188">
        <f t="shared" si="21"/>
        <v>794.01</v>
      </c>
      <c r="CZ34" s="188">
        <f t="shared" si="21"/>
        <v>753.40000000000009</v>
      </c>
      <c r="DA34" s="188">
        <f t="shared" si="21"/>
        <v>862.18</v>
      </c>
      <c r="DB34" s="188">
        <f t="shared" si="21"/>
        <v>817.74</v>
      </c>
      <c r="DC34" s="188">
        <f t="shared" si="21"/>
        <v>817.74</v>
      </c>
      <c r="DD34" s="188">
        <f t="shared" si="21"/>
        <v>851.18</v>
      </c>
      <c r="DE34" s="188">
        <f t="shared" si="21"/>
        <v>812.49</v>
      </c>
      <c r="DF34" s="188">
        <f t="shared" si="21"/>
        <v>888.72</v>
      </c>
      <c r="DG34" s="188">
        <f t="shared" si="21"/>
        <v>1105.5</v>
      </c>
      <c r="DH34" s="188">
        <f t="shared" si="21"/>
        <v>1131.48</v>
      </c>
      <c r="DI34" s="188">
        <f t="shared" si="21"/>
        <v>983.85</v>
      </c>
      <c r="DJ34" s="188">
        <f t="shared" si="21"/>
        <v>904.82</v>
      </c>
      <c r="DK34" s="188">
        <f t="shared" si="21"/>
        <v>727.8900000000001</v>
      </c>
      <c r="DL34" s="188">
        <f t="shared" si="21"/>
        <v>839.96</v>
      </c>
      <c r="DM34" s="188">
        <f t="shared" si="21"/>
        <v>831.81</v>
      </c>
      <c r="DN34" s="188">
        <f t="shared" si="21"/>
        <v>787.4</v>
      </c>
      <c r="DO34" s="188">
        <f t="shared" si="21"/>
        <v>866.14</v>
      </c>
      <c r="DP34" s="188">
        <f t="shared" si="21"/>
        <v>860.86</v>
      </c>
      <c r="DQ34" s="188">
        <f t="shared" si="21"/>
        <v>782.6</v>
      </c>
      <c r="DR34" s="188">
        <f t="shared" si="21"/>
        <v>935</v>
      </c>
      <c r="DS34" s="188">
        <f t="shared" si="21"/>
        <v>1095.8200000000002</v>
      </c>
      <c r="DT34" s="188">
        <f t="shared" si="21"/>
        <v>1116.57</v>
      </c>
      <c r="DU34" s="188">
        <f t="shared" si="21"/>
        <v>980.28</v>
      </c>
      <c r="DV34" s="188">
        <f t="shared" si="21"/>
        <v>874.06</v>
      </c>
      <c r="DW34" s="188">
        <f t="shared" si="21"/>
        <v>775.6</v>
      </c>
      <c r="DX34" s="188">
        <f t="shared" si="21"/>
        <v>850.52</v>
      </c>
      <c r="DY34" s="188">
        <f t="shared" si="21"/>
        <v>799</v>
      </c>
      <c r="DZ34" s="188">
        <f t="shared" si="21"/>
        <v>794.59999999999991</v>
      </c>
      <c r="EA34" s="188">
        <f t="shared" si="21"/>
        <v>914.0200000000001</v>
      </c>
      <c r="EB34" s="188">
        <f t="shared" si="21"/>
        <v>869.44</v>
      </c>
      <c r="EC34" s="188">
        <f t="shared" si="21"/>
        <v>790.40000000000009</v>
      </c>
      <c r="ED34" s="188">
        <f t="shared" si="21"/>
        <v>937.42</v>
      </c>
      <c r="EE34" s="188">
        <f t="shared" si="21"/>
        <v>1036.98</v>
      </c>
      <c r="EF34" s="188">
        <f t="shared" si="21"/>
        <v>1154.3399999999999</v>
      </c>
      <c r="EG34" s="188">
        <f t="shared" si="21"/>
        <v>976.07999999999993</v>
      </c>
      <c r="EH34" s="188">
        <f t="shared" si="21"/>
        <v>841.68</v>
      </c>
      <c r="EI34" s="188">
        <f t="shared" si="21"/>
        <v>822.99</v>
      </c>
      <c r="EJ34" s="188">
        <f t="shared" si="21"/>
        <v>899.07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x14ac:dyDescent="0.2">
      <c r="A36" s="160" t="s">
        <v>174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174</v>
      </c>
      <c r="B37" s="178"/>
      <c r="C37" s="179">
        <f t="shared" ref="C37:AC37" si="22">C18-C56</f>
        <v>1.6865384615384613</v>
      </c>
      <c r="D37" s="179">
        <f t="shared" ca="1" si="22"/>
        <v>0</v>
      </c>
      <c r="E37" s="179">
        <f t="shared" si="22"/>
        <v>0.74999923706054972</v>
      </c>
      <c r="F37" s="180">
        <f t="shared" ca="1" si="22"/>
        <v>0.96007102819964985</v>
      </c>
      <c r="G37" s="179">
        <f t="shared" si="22"/>
        <v>0.57999969482421676</v>
      </c>
      <c r="H37" s="179">
        <f t="shared" si="22"/>
        <v>0.64999862670898523</v>
      </c>
      <c r="I37" s="179">
        <f t="shared" si="22"/>
        <v>0.51000076293944829</v>
      </c>
      <c r="J37" s="179">
        <f t="shared" si="22"/>
        <v>-6.5000839233391616E-2</v>
      </c>
      <c r="K37" s="179">
        <f t="shared" si="22"/>
        <v>0.21000000000000085</v>
      </c>
      <c r="L37" s="179">
        <f t="shared" si="22"/>
        <v>-0.3400016784667983</v>
      </c>
      <c r="M37" s="179">
        <f t="shared" si="22"/>
        <v>-0.30000137329101051</v>
      </c>
      <c r="N37" s="179">
        <f t="shared" si="22"/>
        <v>7.5011844730560995E-2</v>
      </c>
      <c r="O37" s="179">
        <f t="shared" si="22"/>
        <v>-3.255865942029601E-2</v>
      </c>
      <c r="P37" s="179">
        <f t="shared" si="22"/>
        <v>-2.1911393472741736E-2</v>
      </c>
      <c r="Q37" s="179">
        <f t="shared" si="22"/>
        <v>-4.3205925367843179E-2</v>
      </c>
      <c r="R37" s="179">
        <f t="shared" si="22"/>
        <v>-6.1905650120287703E-2</v>
      </c>
      <c r="S37" s="179">
        <f t="shared" si="22"/>
        <v>-1.3930719950565162E-2</v>
      </c>
      <c r="T37" s="179">
        <f t="shared" si="22"/>
        <v>-6.0793776447120251E-2</v>
      </c>
      <c r="U37" s="179">
        <f t="shared" si="22"/>
        <v>1.6353661179863366E-2</v>
      </c>
      <c r="V37" s="179">
        <f t="shared" si="22"/>
        <v>2.6479554155542928E-3</v>
      </c>
      <c r="W37" s="180">
        <f t="shared" si="22"/>
        <v>4.9583859664565466E-2</v>
      </c>
      <c r="X37" s="179">
        <f t="shared" si="22"/>
        <v>-1.8376616135782342E-2</v>
      </c>
      <c r="Y37" s="179">
        <f t="shared" si="22"/>
        <v>-2.8905956683942691E-2</v>
      </c>
      <c r="Z37" s="179">
        <f t="shared" si="22"/>
        <v>-6.6387334094244466E-3</v>
      </c>
      <c r="AA37" s="179">
        <f t="shared" si="22"/>
        <v>5.0682053076606337E-2</v>
      </c>
      <c r="AB37" s="179">
        <f t="shared" si="22"/>
        <v>7.8780662041864957E-2</v>
      </c>
      <c r="AC37" s="182">
        <f t="shared" ca="1" si="22"/>
        <v>5.4157508748332361E-2</v>
      </c>
      <c r="AD37" s="163"/>
      <c r="AE37" s="163"/>
      <c r="AF37" s="164"/>
      <c r="AG37" s="132">
        <f>AG18*AG$5</f>
        <v>1024.0673034667968</v>
      </c>
      <c r="AH37" s="188">
        <f t="shared" ref="AH37:CS37" si="23">AH18*AH$5</f>
        <v>923.29478759765618</v>
      </c>
      <c r="AI37" s="188">
        <f t="shared" si="23"/>
        <v>944.14029327392575</v>
      </c>
      <c r="AJ37" s="188">
        <f t="shared" si="23"/>
        <v>927.61407806396483</v>
      </c>
      <c r="AK37" s="188">
        <f t="shared" si="23"/>
        <v>939.38430633544931</v>
      </c>
      <c r="AL37" s="188">
        <f t="shared" si="23"/>
        <v>872.06651054410167</v>
      </c>
      <c r="AM37" s="188">
        <f t="shared" si="23"/>
        <v>1017.0521873746992</v>
      </c>
      <c r="AN37" s="188">
        <f t="shared" si="23"/>
        <v>1033.025664961594</v>
      </c>
      <c r="AO37" s="188">
        <f t="shared" si="23"/>
        <v>938.87304677274403</v>
      </c>
      <c r="AP37" s="188">
        <f t="shared" si="23"/>
        <v>1049.0372204325963</v>
      </c>
      <c r="AQ37" s="188">
        <f t="shared" si="23"/>
        <v>1007.3995517049216</v>
      </c>
      <c r="AR37" s="188">
        <f t="shared" si="23"/>
        <v>1140.0775299264772</v>
      </c>
      <c r="AS37" s="188">
        <f t="shared" si="23"/>
        <v>1044.7506438027531</v>
      </c>
      <c r="AT37" s="188">
        <f t="shared" si="23"/>
        <v>920.15511502044069</v>
      </c>
      <c r="AU37" s="188">
        <f t="shared" si="23"/>
        <v>928.77567360161152</v>
      </c>
      <c r="AV37" s="188">
        <f t="shared" si="23"/>
        <v>911.75099921262472</v>
      </c>
      <c r="AW37" s="188">
        <f t="shared" si="23"/>
        <v>874.69120252307425</v>
      </c>
      <c r="AX37" s="188">
        <f t="shared" si="23"/>
        <v>884.99449115093785</v>
      </c>
      <c r="AY37" s="188">
        <f t="shared" si="23"/>
        <v>936.19448027688463</v>
      </c>
      <c r="AZ37" s="188">
        <f t="shared" si="23"/>
        <v>900.9627327425784</v>
      </c>
      <c r="BA37" s="188">
        <f t="shared" si="23"/>
        <v>902.67666828711856</v>
      </c>
      <c r="BB37" s="188">
        <f t="shared" si="23"/>
        <v>992.34321578631898</v>
      </c>
      <c r="BC37" s="188">
        <f t="shared" si="23"/>
        <v>888.25476691201879</v>
      </c>
      <c r="BD37" s="188">
        <f t="shared" si="23"/>
        <v>1087.4241023760135</v>
      </c>
      <c r="BE37" s="188">
        <f t="shared" si="23"/>
        <v>1007.007082678658</v>
      </c>
      <c r="BF37" s="188">
        <f t="shared" si="23"/>
        <v>924.96189462393363</v>
      </c>
      <c r="BG37" s="188">
        <f t="shared" si="23"/>
        <v>1018.3097070532116</v>
      </c>
      <c r="BH37" s="188">
        <f t="shared" si="23"/>
        <v>900.13154766195339</v>
      </c>
      <c r="BI37" s="188">
        <f t="shared" si="23"/>
        <v>816.88875663444503</v>
      </c>
      <c r="BJ37" s="188">
        <f t="shared" si="23"/>
        <v>909.18075727916448</v>
      </c>
      <c r="BK37" s="188">
        <f t="shared" si="23"/>
        <v>882.72054269786963</v>
      </c>
      <c r="BL37" s="188">
        <f t="shared" si="23"/>
        <v>935.45963518799761</v>
      </c>
      <c r="BM37" s="188">
        <f t="shared" si="23"/>
        <v>896.57359758643952</v>
      </c>
      <c r="BN37" s="188">
        <f t="shared" si="23"/>
        <v>899.93937865269368</v>
      </c>
      <c r="BO37" s="188">
        <f t="shared" si="23"/>
        <v>965.53583220441385</v>
      </c>
      <c r="BP37" s="188">
        <f t="shared" si="23"/>
        <v>1114.5033844883817</v>
      </c>
      <c r="BQ37" s="188">
        <f t="shared" si="23"/>
        <v>985.76123183980656</v>
      </c>
      <c r="BR37" s="188">
        <f t="shared" si="23"/>
        <v>906.43128771391855</v>
      </c>
      <c r="BS37" s="188">
        <f t="shared" si="23"/>
        <v>999.26667425449625</v>
      </c>
      <c r="BT37" s="188">
        <f t="shared" si="23"/>
        <v>843.84184144419544</v>
      </c>
      <c r="BU37" s="188">
        <f t="shared" si="23"/>
        <v>842.4561864386659</v>
      </c>
      <c r="BV37" s="188">
        <f t="shared" si="23"/>
        <v>892.68549982226693</v>
      </c>
      <c r="BW37" s="188">
        <f t="shared" si="23"/>
        <v>825.02222745837707</v>
      </c>
      <c r="BX37" s="188">
        <f t="shared" si="23"/>
        <v>959.44203124830767</v>
      </c>
      <c r="BY37" s="188">
        <f t="shared" si="23"/>
        <v>879.49172168305438</v>
      </c>
      <c r="BZ37" s="188">
        <f t="shared" si="23"/>
        <v>882.69589955851404</v>
      </c>
      <c r="CA37" s="188">
        <f t="shared" si="23"/>
        <v>946.88856119105697</v>
      </c>
      <c r="CB37" s="188">
        <f t="shared" si="23"/>
        <v>996.78224795139693</v>
      </c>
      <c r="CC37" s="188">
        <f t="shared" si="23"/>
        <v>893.91296928024599</v>
      </c>
      <c r="CD37" s="188">
        <f t="shared" si="23"/>
        <v>823.19105070177318</v>
      </c>
      <c r="CE37" s="188">
        <f t="shared" si="23"/>
        <v>909.05096162263453</v>
      </c>
      <c r="CF37" s="188">
        <f t="shared" si="23"/>
        <v>733.23587359038811</v>
      </c>
      <c r="CG37" s="188">
        <f t="shared" si="23"/>
        <v>805.54894574050979</v>
      </c>
      <c r="CH37" s="188">
        <f t="shared" si="23"/>
        <v>814.76185185594738</v>
      </c>
      <c r="CI37" s="188">
        <f t="shared" si="23"/>
        <v>752.83444310575032</v>
      </c>
      <c r="CJ37" s="188">
        <f t="shared" si="23"/>
        <v>875.43065698895691</v>
      </c>
      <c r="CK37" s="188">
        <f t="shared" si="23"/>
        <v>764.39791513414434</v>
      </c>
      <c r="CL37" s="188">
        <f t="shared" si="23"/>
        <v>844.02889142879508</v>
      </c>
      <c r="CM37" s="188">
        <f t="shared" si="23"/>
        <v>860.95176978885468</v>
      </c>
      <c r="CN37" s="188">
        <f t="shared" si="23"/>
        <v>861.8336744457589</v>
      </c>
      <c r="CO37" s="188">
        <f t="shared" si="23"/>
        <v>967.29049977514023</v>
      </c>
      <c r="CP37" s="188">
        <f t="shared" si="23"/>
        <v>850.87674785839499</v>
      </c>
      <c r="CQ37" s="188">
        <f t="shared" si="23"/>
        <v>899.62865301686531</v>
      </c>
      <c r="CR37" s="188">
        <f t="shared" si="23"/>
        <v>798.17626945465452</v>
      </c>
      <c r="CS37" s="188">
        <f t="shared" si="23"/>
        <v>834.96880209027438</v>
      </c>
      <c r="CT37" s="188">
        <f t="shared" ref="CT37:EJ37" si="24">CT18*CT$5</f>
        <v>805.63490881140342</v>
      </c>
      <c r="CU37" s="188">
        <f t="shared" si="24"/>
        <v>818.21594882102829</v>
      </c>
      <c r="CV37" s="188">
        <f t="shared" si="24"/>
        <v>905.59027897037799</v>
      </c>
      <c r="CW37" s="188">
        <f t="shared" si="24"/>
        <v>750.88272229240192</v>
      </c>
      <c r="CX37" s="188">
        <f t="shared" si="24"/>
        <v>912.0421175237085</v>
      </c>
      <c r="CY37" s="188">
        <f t="shared" si="24"/>
        <v>881.56757185197409</v>
      </c>
      <c r="CZ37" s="188">
        <f t="shared" si="24"/>
        <v>881.57528044527135</v>
      </c>
      <c r="DA37" s="188">
        <f t="shared" si="24"/>
        <v>989.75222878826264</v>
      </c>
      <c r="DB37" s="188">
        <f t="shared" si="24"/>
        <v>914.79387855852781</v>
      </c>
      <c r="DC37" s="188">
        <f t="shared" si="24"/>
        <v>880.03583349144742</v>
      </c>
      <c r="DD37" s="188">
        <f t="shared" si="24"/>
        <v>852.80152587017085</v>
      </c>
      <c r="DE37" s="188">
        <f t="shared" si="24"/>
        <v>812.87868192625558</v>
      </c>
      <c r="DF37" s="188">
        <f t="shared" si="24"/>
        <v>821.52360793672631</v>
      </c>
      <c r="DG37" s="188">
        <f t="shared" si="24"/>
        <v>873.86095094915174</v>
      </c>
      <c r="DH37" s="188">
        <f t="shared" si="24"/>
        <v>842.79313894556947</v>
      </c>
      <c r="DI37" s="188">
        <f t="shared" si="24"/>
        <v>845.88497735397016</v>
      </c>
      <c r="DJ37" s="188">
        <f t="shared" si="24"/>
        <v>929.53668472155323</v>
      </c>
      <c r="DK37" s="188">
        <f t="shared" si="24"/>
        <v>816.14345572551758</v>
      </c>
      <c r="DL37" s="188">
        <f t="shared" si="24"/>
        <v>991.86690849029992</v>
      </c>
      <c r="DM37" s="188">
        <f t="shared" si="24"/>
        <v>967.17538045524509</v>
      </c>
      <c r="DN37" s="188">
        <f t="shared" si="24"/>
        <v>892.98476408025272</v>
      </c>
      <c r="DO37" s="188">
        <f t="shared" si="24"/>
        <v>946.20676388997572</v>
      </c>
      <c r="DP37" s="188">
        <f t="shared" si="24"/>
        <v>867.48267933921613</v>
      </c>
      <c r="DQ37" s="188">
        <f t="shared" si="24"/>
        <v>787.98415141843589</v>
      </c>
      <c r="DR37" s="188">
        <f t="shared" si="24"/>
        <v>876.45256663653515</v>
      </c>
      <c r="DS37" s="188">
        <f t="shared" si="24"/>
        <v>890.31956372707737</v>
      </c>
      <c r="DT37" s="188">
        <f t="shared" si="24"/>
        <v>859.13621077836274</v>
      </c>
      <c r="DU37" s="188">
        <f t="shared" si="24"/>
        <v>862.83378217980328</v>
      </c>
      <c r="DV37" s="188">
        <f t="shared" si="24"/>
        <v>907.50604969500694</v>
      </c>
      <c r="DW37" s="188">
        <f t="shared" si="24"/>
        <v>893.09902898222003</v>
      </c>
      <c r="DX37" s="188">
        <f t="shared" si="24"/>
        <v>1029.9050278760185</v>
      </c>
      <c r="DY37" s="188">
        <f t="shared" si="24"/>
        <v>956.70038670330212</v>
      </c>
      <c r="DZ37" s="188">
        <f t="shared" si="24"/>
        <v>928.44271923635927</v>
      </c>
      <c r="EA37" s="188">
        <f t="shared" si="24"/>
        <v>1029.7676825676142</v>
      </c>
      <c r="EB37" s="188">
        <f t="shared" si="24"/>
        <v>902.78953208050143</v>
      </c>
      <c r="EC37" s="188">
        <f t="shared" si="24"/>
        <v>820.21566417955751</v>
      </c>
      <c r="ED37" s="188">
        <f t="shared" si="24"/>
        <v>912.17388118357667</v>
      </c>
      <c r="EE37" s="188">
        <f t="shared" si="24"/>
        <v>884.24525696849105</v>
      </c>
      <c r="EF37" s="188">
        <f t="shared" si="24"/>
        <v>936.35470367746666</v>
      </c>
      <c r="EG37" s="188">
        <f t="shared" si="24"/>
        <v>897.69233068332096</v>
      </c>
      <c r="EH37" s="188">
        <f t="shared" si="24"/>
        <v>901.30907156079365</v>
      </c>
      <c r="EI37" s="188">
        <f t="shared" si="24"/>
        <v>954.83672576211325</v>
      </c>
      <c r="EJ37" s="188">
        <f t="shared" si="24"/>
        <v>1096.1792076014362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WORKDAY([5]Top!C3, -1, Holidays)</f>
        <v>37165</v>
      </c>
      <c r="B46" s="142" t="s">
        <v>169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138</v>
      </c>
      <c r="B47" s="166" t="s">
        <v>169</v>
      </c>
      <c r="C47" s="191">
        <v>23.059615384615384</v>
      </c>
      <c r="D47" s="191">
        <v>26.25</v>
      </c>
      <c r="E47" s="191">
        <v>34</v>
      </c>
      <c r="F47" s="134">
        <v>27.596214896214896</v>
      </c>
      <c r="G47" s="134">
        <v>32.25</v>
      </c>
      <c r="H47" s="134">
        <v>33.5</v>
      </c>
      <c r="I47" s="134">
        <v>31</v>
      </c>
      <c r="J47" s="134">
        <v>28</v>
      </c>
      <c r="K47" s="134">
        <v>28</v>
      </c>
      <c r="L47" s="134">
        <v>28</v>
      </c>
      <c r="M47" s="134">
        <v>26.75</v>
      </c>
      <c r="N47" s="134">
        <v>28</v>
      </c>
      <c r="O47" s="134">
        <v>44.5</v>
      </c>
      <c r="P47" s="134">
        <v>40</v>
      </c>
      <c r="Q47" s="134">
        <v>49</v>
      </c>
      <c r="R47" s="134">
        <v>40</v>
      </c>
      <c r="S47" s="134">
        <v>34.416666666666664</v>
      </c>
      <c r="T47" s="134">
        <v>35.25</v>
      </c>
      <c r="U47" s="134">
        <v>33</v>
      </c>
      <c r="V47" s="134">
        <v>35</v>
      </c>
      <c r="W47" s="191">
        <v>34.012745098039218</v>
      </c>
      <c r="X47" s="191">
        <v>35.913725490196079</v>
      </c>
      <c r="Y47" s="191">
        <v>35.456677852349003</v>
      </c>
      <c r="Z47" s="191">
        <v>35.644627450980394</v>
      </c>
      <c r="AA47" s="191">
        <v>36.449578431372551</v>
      </c>
      <c r="AB47" s="192">
        <v>37.633515625000001</v>
      </c>
      <c r="AC47" s="135">
        <v>35.818420812563119</v>
      </c>
      <c r="AG47" s="142">
        <v>33.5</v>
      </c>
      <c r="AH47" s="142">
        <v>31</v>
      </c>
    </row>
    <row r="48" spans="1:140" s="142" customFormat="1" ht="11.25" hidden="1" customHeight="1" x14ac:dyDescent="0.2">
      <c r="A48" s="165" t="s">
        <v>139</v>
      </c>
      <c r="B48" s="142" t="s">
        <v>170</v>
      </c>
      <c r="C48" s="192">
        <v>25.10576923076923</v>
      </c>
      <c r="D48" s="192">
        <v>27</v>
      </c>
      <c r="E48" s="192">
        <v>34.25</v>
      </c>
      <c r="F48" s="132">
        <v>28.640109890109891</v>
      </c>
      <c r="G48" s="132">
        <v>32.075000000000003</v>
      </c>
      <c r="H48" s="132">
        <v>33.25</v>
      </c>
      <c r="I48" s="132">
        <v>30.9</v>
      </c>
      <c r="J48" s="132">
        <v>29</v>
      </c>
      <c r="K48" s="132">
        <v>28</v>
      </c>
      <c r="L48" s="132">
        <v>30</v>
      </c>
      <c r="M48" s="132">
        <v>29.25</v>
      </c>
      <c r="N48" s="132">
        <v>30.5</v>
      </c>
      <c r="O48" s="132">
        <v>47.25</v>
      </c>
      <c r="P48" s="132">
        <v>43</v>
      </c>
      <c r="Q48" s="132">
        <v>51.5</v>
      </c>
      <c r="R48" s="132">
        <v>43.5</v>
      </c>
      <c r="S48" s="132">
        <v>33.333333333333336</v>
      </c>
      <c r="T48" s="132">
        <v>34</v>
      </c>
      <c r="U48" s="132">
        <v>32</v>
      </c>
      <c r="V48" s="132">
        <v>34</v>
      </c>
      <c r="W48" s="192">
        <v>35.043137254901964</v>
      </c>
      <c r="X48" s="192">
        <v>37.382352941176471</v>
      </c>
      <c r="Y48" s="192">
        <v>36.918120805369135</v>
      </c>
      <c r="Z48" s="192">
        <v>37.365568627450976</v>
      </c>
      <c r="AA48" s="192">
        <v>39.553558823529414</v>
      </c>
      <c r="AB48" s="192">
        <v>42.100078125000003</v>
      </c>
      <c r="AC48" s="133">
        <v>38.313099077965653</v>
      </c>
      <c r="AG48" s="142">
        <v>33.25</v>
      </c>
      <c r="AH48" s="142">
        <v>30.9</v>
      </c>
    </row>
    <row r="49" spans="1:34" s="142" customFormat="1" ht="11.25" hidden="1" customHeight="1" x14ac:dyDescent="0.2">
      <c r="A49" s="165" t="s">
        <v>140</v>
      </c>
      <c r="C49" s="192">
        <v>25.261923076923065</v>
      </c>
      <c r="D49" s="192">
        <v>26</v>
      </c>
      <c r="E49" s="192">
        <v>34</v>
      </c>
      <c r="F49" s="132">
        <v>28.281941391941388</v>
      </c>
      <c r="G49" s="132">
        <v>33.875</v>
      </c>
      <c r="H49" s="132">
        <v>34.5</v>
      </c>
      <c r="I49" s="132">
        <v>33.25</v>
      </c>
      <c r="J49" s="132">
        <v>30</v>
      </c>
      <c r="K49" s="132">
        <v>30.5</v>
      </c>
      <c r="L49" s="132">
        <v>29.5</v>
      </c>
      <c r="M49" s="132">
        <v>29.5</v>
      </c>
      <c r="N49" s="132">
        <v>36.25</v>
      </c>
      <c r="O49" s="132">
        <v>46.5</v>
      </c>
      <c r="P49" s="132">
        <v>43</v>
      </c>
      <c r="Q49" s="132">
        <v>50</v>
      </c>
      <c r="R49" s="132">
        <v>42</v>
      </c>
      <c r="S49" s="132">
        <v>35.25</v>
      </c>
      <c r="T49" s="132">
        <v>36</v>
      </c>
      <c r="U49" s="132">
        <v>33.75</v>
      </c>
      <c r="V49" s="132">
        <v>36</v>
      </c>
      <c r="W49" s="192">
        <v>36.205882352941174</v>
      </c>
      <c r="X49" s="192">
        <v>39.500980392156862</v>
      </c>
      <c r="Y49" s="192">
        <v>39.702651006711413</v>
      </c>
      <c r="Z49" s="192">
        <v>40.14705882352942</v>
      </c>
      <c r="AA49" s="192">
        <v>40.747647058823539</v>
      </c>
      <c r="AB49" s="192">
        <v>41.614804687499998</v>
      </c>
      <c r="AC49" s="133">
        <v>39.722169550060258</v>
      </c>
      <c r="AG49" s="142">
        <v>34.5</v>
      </c>
      <c r="AH49" s="142">
        <v>33.25</v>
      </c>
    </row>
    <row r="50" spans="1:34" s="142" customFormat="1" ht="11.25" hidden="1" customHeight="1" x14ac:dyDescent="0.2">
      <c r="A50" s="165" t="s">
        <v>141</v>
      </c>
      <c r="B50" s="166"/>
      <c r="C50" s="192">
        <v>28.198653890169584</v>
      </c>
      <c r="D50" s="192">
        <v>25</v>
      </c>
      <c r="E50" s="192">
        <v>30.4</v>
      </c>
      <c r="F50" s="132">
        <v>27.831275961646519</v>
      </c>
      <c r="G50" s="132">
        <v>30.5</v>
      </c>
      <c r="H50" s="132">
        <v>30.5</v>
      </c>
      <c r="I50" s="132">
        <v>30.5</v>
      </c>
      <c r="J50" s="132">
        <v>29.625</v>
      </c>
      <c r="K50" s="132">
        <v>29.75</v>
      </c>
      <c r="L50" s="132">
        <v>29.5</v>
      </c>
      <c r="M50" s="132">
        <v>29.5</v>
      </c>
      <c r="N50" s="132">
        <v>36.25</v>
      </c>
      <c r="O50" s="132">
        <v>46.5</v>
      </c>
      <c r="P50" s="132">
        <v>43</v>
      </c>
      <c r="Q50" s="132">
        <v>50</v>
      </c>
      <c r="R50" s="132">
        <v>38.25</v>
      </c>
      <c r="S50" s="132">
        <v>34.833333333333336</v>
      </c>
      <c r="T50" s="132">
        <v>34.75</v>
      </c>
      <c r="U50" s="132">
        <v>33.75</v>
      </c>
      <c r="V50" s="132">
        <v>36</v>
      </c>
      <c r="W50" s="192">
        <v>35.176470588235297</v>
      </c>
      <c r="X50" s="192">
        <v>28.800980392156863</v>
      </c>
      <c r="Y50" s="192">
        <v>26.177852348993287</v>
      </c>
      <c r="Z50" s="192">
        <v>24.250980392156862</v>
      </c>
      <c r="AA50" s="192">
        <v>34.262156862745108</v>
      </c>
      <c r="AB50" s="192">
        <v>38.640234374999999</v>
      </c>
      <c r="AC50" s="133">
        <v>32.22720050215321</v>
      </c>
      <c r="AG50" s="142">
        <v>30.5</v>
      </c>
      <c r="AH50" s="142">
        <v>30.5</v>
      </c>
    </row>
    <row r="51" spans="1:34" s="142" customFormat="1" ht="11.25" hidden="1" customHeight="1" x14ac:dyDescent="0.2">
      <c r="A51" s="165" t="s">
        <v>142</v>
      </c>
      <c r="B51" s="142" t="s">
        <v>171</v>
      </c>
      <c r="C51" s="192">
        <v>25.136153846153846</v>
      </c>
      <c r="D51" s="192">
        <v>25</v>
      </c>
      <c r="E51" s="192">
        <v>30.4</v>
      </c>
      <c r="F51" s="132">
        <v>26.761831501831502</v>
      </c>
      <c r="G51" s="132">
        <v>30.5</v>
      </c>
      <c r="H51" s="132">
        <v>30.5</v>
      </c>
      <c r="I51" s="132">
        <v>30.5</v>
      </c>
      <c r="J51" s="132">
        <v>30</v>
      </c>
      <c r="K51" s="132">
        <v>29.75</v>
      </c>
      <c r="L51" s="132">
        <v>30.25</v>
      </c>
      <c r="M51" s="132">
        <v>34</v>
      </c>
      <c r="N51" s="132">
        <v>38.25</v>
      </c>
      <c r="O51" s="132">
        <v>48.75</v>
      </c>
      <c r="P51" s="132">
        <v>45.75</v>
      </c>
      <c r="Q51" s="132">
        <v>51.75</v>
      </c>
      <c r="R51" s="132">
        <v>38.25</v>
      </c>
      <c r="S51" s="132">
        <v>35</v>
      </c>
      <c r="T51" s="132">
        <v>34.75</v>
      </c>
      <c r="U51" s="132">
        <v>34</v>
      </c>
      <c r="V51" s="132">
        <v>36.25</v>
      </c>
      <c r="W51" s="192">
        <v>36.214705882352938</v>
      </c>
      <c r="X51" s="192">
        <v>40.02549019607843</v>
      </c>
      <c r="Y51" s="192">
        <v>40.244295302013427</v>
      </c>
      <c r="Z51" s="192">
        <v>40.629411764705893</v>
      </c>
      <c r="AA51" s="192">
        <v>41.246529411764683</v>
      </c>
      <c r="AB51" s="192">
        <v>41.885156250000001</v>
      </c>
      <c r="AC51" s="133">
        <v>40.093289023555869</v>
      </c>
      <c r="AG51" s="142">
        <v>30.5</v>
      </c>
      <c r="AH51" s="142">
        <v>30.5</v>
      </c>
    </row>
    <row r="52" spans="1:34" s="142" customFormat="1" ht="11.25" hidden="1" customHeight="1" x14ac:dyDescent="0.2">
      <c r="A52" s="193" t="s">
        <v>143</v>
      </c>
      <c r="B52" s="131"/>
      <c r="C52" s="192">
        <v>26.14423076923077</v>
      </c>
      <c r="D52" s="192">
        <v>25</v>
      </c>
      <c r="E52" s="192">
        <v>29.5</v>
      </c>
      <c r="F52" s="169">
        <v>26.828144078144078</v>
      </c>
      <c r="G52" s="169">
        <v>29</v>
      </c>
      <c r="H52" s="132">
        <v>29.5</v>
      </c>
      <c r="I52" s="132">
        <v>28.5</v>
      </c>
      <c r="J52" s="169">
        <v>29.25</v>
      </c>
      <c r="K52" s="132">
        <v>28.5</v>
      </c>
      <c r="L52" s="132">
        <v>30</v>
      </c>
      <c r="M52" s="132">
        <v>31</v>
      </c>
      <c r="N52" s="132">
        <v>40</v>
      </c>
      <c r="O52" s="169">
        <v>51.75</v>
      </c>
      <c r="P52" s="132">
        <v>48.5</v>
      </c>
      <c r="Q52" s="132">
        <v>55</v>
      </c>
      <c r="R52" s="132">
        <v>45</v>
      </c>
      <c r="S52" s="169">
        <v>32.333333333333336</v>
      </c>
      <c r="T52" s="132">
        <v>33.5</v>
      </c>
      <c r="U52" s="132">
        <v>31</v>
      </c>
      <c r="V52" s="132">
        <v>32.5</v>
      </c>
      <c r="W52" s="192">
        <v>36.115686274509805</v>
      </c>
      <c r="X52" s="192">
        <v>37.753921568627455</v>
      </c>
      <c r="Y52" s="192">
        <v>37.446744966442949</v>
      </c>
      <c r="Z52" s="192">
        <v>38.134901960784319</v>
      </c>
      <c r="AA52" s="192">
        <v>38.726617647058809</v>
      </c>
      <c r="AB52" s="192">
        <v>39.342070312499999</v>
      </c>
      <c r="AC52" s="133">
        <v>37.9282520444401</v>
      </c>
      <c r="AG52" s="142">
        <v>29.5</v>
      </c>
      <c r="AH52" s="142">
        <v>28.5</v>
      </c>
    </row>
    <row r="53" spans="1:34" s="142" customFormat="1" ht="11.25" hidden="1" customHeight="1" x14ac:dyDescent="0.2">
      <c r="A53" s="165" t="s">
        <v>144</v>
      </c>
      <c r="B53" s="131">
        <v>55</v>
      </c>
      <c r="C53" s="192">
        <v>27.14423076923077</v>
      </c>
      <c r="D53" s="192">
        <v>26</v>
      </c>
      <c r="E53" s="192">
        <v>31.5</v>
      </c>
      <c r="F53" s="192">
        <v>28.145604395604394</v>
      </c>
      <c r="G53" s="132">
        <v>30.375</v>
      </c>
      <c r="H53" s="192">
        <v>31</v>
      </c>
      <c r="I53" s="192">
        <v>29.75</v>
      </c>
      <c r="J53" s="132">
        <v>30.875</v>
      </c>
      <c r="K53" s="192">
        <v>29.75</v>
      </c>
      <c r="L53" s="192">
        <v>32</v>
      </c>
      <c r="M53" s="192">
        <v>34</v>
      </c>
      <c r="N53" s="192">
        <v>45</v>
      </c>
      <c r="O53" s="132">
        <v>60.25</v>
      </c>
      <c r="P53" s="192">
        <v>55.5</v>
      </c>
      <c r="Q53" s="192">
        <v>65</v>
      </c>
      <c r="R53" s="192">
        <v>52</v>
      </c>
      <c r="S53" s="132">
        <v>34.5</v>
      </c>
      <c r="T53" s="192">
        <v>36</v>
      </c>
      <c r="U53" s="192">
        <v>33</v>
      </c>
      <c r="V53" s="192">
        <v>34.5</v>
      </c>
      <c r="W53" s="192">
        <v>39.832352941176474</v>
      </c>
      <c r="X53" s="192">
        <v>41.089215686274507</v>
      </c>
      <c r="Y53" s="192">
        <v>40.642315436241603</v>
      </c>
      <c r="Z53" s="192">
        <v>41.434117647058827</v>
      </c>
      <c r="AA53" s="192">
        <v>41.887607843137246</v>
      </c>
      <c r="AB53" s="192">
        <v>42.328203125000002</v>
      </c>
      <c r="AC53" s="133">
        <v>41.133830189294002</v>
      </c>
      <c r="AG53" s="142">
        <v>31</v>
      </c>
      <c r="AH53" s="142">
        <v>29.75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174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174</v>
      </c>
      <c r="B56" s="131">
        <v>44.875</v>
      </c>
      <c r="C56" s="192">
        <v>27.91346153846154</v>
      </c>
      <c r="D56" s="192">
        <v>38.199996948242188</v>
      </c>
      <c r="E56" s="192">
        <v>45.8</v>
      </c>
      <c r="F56" s="192">
        <v>37.020572853321269</v>
      </c>
      <c r="G56" s="132">
        <v>45.776626892089844</v>
      </c>
      <c r="H56" s="192">
        <v>45.898515167236326</v>
      </c>
      <c r="I56" s="192">
        <v>45.654738616943362</v>
      </c>
      <c r="J56" s="132">
        <v>43.626669769287105</v>
      </c>
      <c r="K56" s="192">
        <v>44.749061584472656</v>
      </c>
      <c r="L56" s="192">
        <v>42.504277954101561</v>
      </c>
      <c r="M56" s="192">
        <v>42.999288024902341</v>
      </c>
      <c r="N56" s="192">
        <v>43.528313682474526</v>
      </c>
      <c r="O56" s="132">
        <v>46.625237121608777</v>
      </c>
      <c r="P56" s="192">
        <v>46.251556274140889</v>
      </c>
      <c r="Q56" s="192">
        <v>46.998917969076658</v>
      </c>
      <c r="R56" s="192">
        <v>47.005557988757488</v>
      </c>
      <c r="S56" s="132">
        <v>50.103829954641633</v>
      </c>
      <c r="T56" s="192">
        <v>45.671107708299132</v>
      </c>
      <c r="U56" s="192">
        <v>50.353623924066213</v>
      </c>
      <c r="V56" s="192">
        <v>54.286758231559553</v>
      </c>
      <c r="W56" s="192">
        <v>46.287798416629258</v>
      </c>
      <c r="X56" s="192">
        <v>44.22611815218432</v>
      </c>
      <c r="Y56" s="192">
        <v>44.201404736223836</v>
      </c>
      <c r="Z56" s="192">
        <v>42.990032500484162</v>
      </c>
      <c r="AA56" s="192">
        <v>40.732246031639932</v>
      </c>
      <c r="AB56" s="192">
        <v>43.752106690319593</v>
      </c>
      <c r="AC56" s="133">
        <v>42.528502588188211</v>
      </c>
      <c r="AG56" s="142">
        <v>45.898515167236326</v>
      </c>
      <c r="AH56" s="142">
        <v>45.654738616943362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176</v>
      </c>
      <c r="F65" s="131" t="s">
        <v>177</v>
      </c>
    </row>
    <row r="66" spans="1:31" s="158" customFormat="1" ht="11.25" customHeight="1" thickBot="1" x14ac:dyDescent="0.25">
      <c r="A66" s="195" t="s">
        <v>177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168</v>
      </c>
      <c r="AD66" s="199"/>
      <c r="AE66" s="199"/>
    </row>
    <row r="67" spans="1:31" ht="13.7" customHeight="1" x14ac:dyDescent="0.2">
      <c r="A67" s="160" t="s">
        <v>138</v>
      </c>
      <c r="B67" s="131" t="s">
        <v>175</v>
      </c>
      <c r="C67" s="200">
        <f>C9/('[5]Gas Curve Summary'!$B$10)*1000</f>
        <v>4364.0416047548288</v>
      </c>
      <c r="D67" s="200">
        <f ca="1">D9/('[5]Gas Curve Summary'!$B$11)*1000</f>
        <v>5315.8863218155793</v>
      </c>
      <c r="E67" s="200">
        <f>E9/('[5]Gas Curve Summary'!$B$12)*1000</f>
        <v>8828.2504012841091</v>
      </c>
      <c r="F67" s="200">
        <f t="shared" ref="F67:F73" ca="1" si="27">AVERAGE(C67:E67)</f>
        <v>6169.3927759515063</v>
      </c>
      <c r="G67" s="200">
        <f t="shared" ref="G67:G73" si="28">AVERAGE(H67,I67)</f>
        <v>10001.072697961397</v>
      </c>
      <c r="H67" s="200">
        <f>$H9/'[5]Gas Curve Summary'!$B$13*1000</f>
        <v>10213.702074167191</v>
      </c>
      <c r="I67" s="200">
        <f>$I9/'[5]Gas Curve Summary'!$B$14*1000</f>
        <v>9788.4433217556052</v>
      </c>
      <c r="J67" s="200">
        <f t="shared" ref="J67:J73" si="29">AVERAGE(K67:L67)</f>
        <v>13750.491088967463</v>
      </c>
      <c r="K67" s="200">
        <f>$K9/'[5]Gas Curve Summary'!$B$15*1000</f>
        <v>12200.435729847495</v>
      </c>
      <c r="L67" s="200">
        <f>$L9/'[5]Gas Curve Summary'!$B$16*1000</f>
        <v>15300.546448087431</v>
      </c>
      <c r="M67" s="200">
        <f>$M9/'[5]Gas Curve Summary'!$B$17*1000</f>
        <v>11794.53262786596</v>
      </c>
      <c r="N67" s="200">
        <f>$N9/'[5]Gas Curve Summary'!$B$18*1000</f>
        <v>10526.315789473683</v>
      </c>
      <c r="O67" s="200">
        <f t="shared" ref="O67:O73" si="30">AVERAGE(P67:Q67)</f>
        <v>15468.046404501656</v>
      </c>
      <c r="P67" s="200">
        <f>$P9/'[5]Gas Curve Summary'!$B$19*1000</f>
        <v>13898.54065323141</v>
      </c>
      <c r="Q67" s="200">
        <f>$Q9/'[5]Gas Curve Summary'!$B$20*1000</f>
        <v>17037.5521557719</v>
      </c>
      <c r="R67" s="200">
        <f>$R9/'[5]Gas Curve Summary'!$B$21*1000</f>
        <v>14099.40077546704</v>
      </c>
      <c r="S67" s="200">
        <f t="shared" ref="S67:S73" si="31">AVERAGE(T67:V67)</f>
        <v>12313.053944834954</v>
      </c>
      <c r="T67" s="200">
        <f>$T9/'[5]Gas Curve Summary'!$B$22*1000</f>
        <v>12799.564270152505</v>
      </c>
      <c r="U67" s="200">
        <f>$U9/'[5]Gas Curve Summary'!$B$23*1000</f>
        <v>11772.106398274624</v>
      </c>
      <c r="V67" s="200">
        <f>$V9/'[5]Gas Curve Summary'!$B$24*1000</f>
        <v>12367.491166077738</v>
      </c>
      <c r="W67" s="200">
        <f>W9/AVERAGE('[5]Gas Curve Summary'!$B$13:$B$24)*1000</f>
        <v>12574.008867430281</v>
      </c>
      <c r="X67" s="200">
        <f>X9/AVERAGE('[5]Gas Curve Summary'!$B$25:$B$36)*1000</f>
        <v>11466.075882728968</v>
      </c>
      <c r="Y67" s="200">
        <f>Y9/AVERAGE('[5]Gas Curve Summary'!$B$37:$B$48)*1000</f>
        <v>10659.789387536533</v>
      </c>
      <c r="Z67" s="200">
        <f>Z9/AVERAGE('[5]Gas Curve Summary'!$B$49:$B$60)*1000</f>
        <v>10412.395490463685</v>
      </c>
      <c r="AA67" s="200">
        <f>AA9/AVERAGE('[5]Gas Curve Summary'!$B$61:$B$108)*1000</f>
        <v>9930.8723750896643</v>
      </c>
      <c r="AB67" s="200">
        <f>AB9/AVERAGE('[5]Gas Curve Summary'!$B$109:$B$120)*1000</f>
        <v>9576.5325482412372</v>
      </c>
      <c r="AC67" s="201">
        <f ca="1">AC9/AVERAGE('[5]Gas Curve Summary'!$B$9:$B$120)*1000</f>
        <v>10197.036877130959</v>
      </c>
    </row>
    <row r="68" spans="1:31" ht="13.7" customHeight="1" x14ac:dyDescent="0.2">
      <c r="A68" s="165" t="s">
        <v>139</v>
      </c>
      <c r="B68" s="131" t="s">
        <v>175</v>
      </c>
      <c r="C68" s="200">
        <f>C10/('[5]Gas Curve Summary'!$B$10)*1000</f>
        <v>4647.102526002971</v>
      </c>
      <c r="D68" s="200">
        <f ca="1">D10/('[5]Gas Curve Summary'!$B$11)*1000</f>
        <v>5469.2291964833366</v>
      </c>
      <c r="E68" s="200">
        <f>E10/('[5]Gas Curve Summary'!$B$12)*1000</f>
        <v>9028.8924558587496</v>
      </c>
      <c r="F68" s="202">
        <f t="shared" ca="1" si="27"/>
        <v>6381.741392781686</v>
      </c>
      <c r="G68" s="200">
        <f t="shared" si="28"/>
        <v>10040.170107470245</v>
      </c>
      <c r="H68" s="200">
        <f>$H10/'[5]Gas Curve Summary'!$B$13*1000</f>
        <v>10370.835952231302</v>
      </c>
      <c r="I68" s="200">
        <f>$I10/'[5]Gas Curve Summary'!$B$14*1000</f>
        <v>9709.504262709188</v>
      </c>
      <c r="J68" s="200">
        <f t="shared" si="29"/>
        <v>14296.939176399155</v>
      </c>
      <c r="K68" s="200">
        <f>$K10/'[5]Gas Curve Summary'!$B$15*1000</f>
        <v>12200.435729847495</v>
      </c>
      <c r="L68" s="200">
        <f>$L10/'[5]Gas Curve Summary'!$B$16*1000</f>
        <v>16393.442622950817</v>
      </c>
      <c r="M68" s="200">
        <f>$M10/'[5]Gas Curve Summary'!$B$17*1000</f>
        <v>12896.825396825396</v>
      </c>
      <c r="N68" s="200">
        <f>$N10/'[5]Gas Curve Summary'!$B$18*1000</f>
        <v>11466.165413533834</v>
      </c>
      <c r="O68" s="200">
        <f t="shared" si="30"/>
        <v>16423.873111543038</v>
      </c>
      <c r="P68" s="200">
        <f>$P10/'[5]Gas Curve Summary'!$B$19*1000</f>
        <v>14940.931202223766</v>
      </c>
      <c r="Q68" s="200">
        <f>$Q10/'[5]Gas Curve Summary'!$B$20*1000</f>
        <v>17906.815020862308</v>
      </c>
      <c r="R68" s="200">
        <f>$R10/'[5]Gas Curve Summary'!$B$21*1000</f>
        <v>15333.098343320407</v>
      </c>
      <c r="S68" s="200">
        <f t="shared" si="31"/>
        <v>11954.109821125809</v>
      </c>
      <c r="T68" s="200">
        <f>$T10/'[5]Gas Curve Summary'!$B$22*1000</f>
        <v>12345.679012345679</v>
      </c>
      <c r="U68" s="200">
        <f>$U10/'[5]Gas Curve Summary'!$B$23*1000</f>
        <v>11502.516175413371</v>
      </c>
      <c r="V68" s="200">
        <f>$V10/'[5]Gas Curve Summary'!$B$24*1000</f>
        <v>12014.134275618375</v>
      </c>
      <c r="W68" s="202">
        <f>W10/AVERAGE('[5]Gas Curve Summary'!$B$13:$B$24)*1000</f>
        <v>12983.023179295513</v>
      </c>
      <c r="X68" s="200">
        <f>X10/AVERAGE('[5]Gas Curve Summary'!$B$25:$B$36)*1000</f>
        <v>11941.690377408155</v>
      </c>
      <c r="Y68" s="200">
        <f>Y10/AVERAGE('[5]Gas Curve Summary'!$B$37:$B$48)*1000</f>
        <v>11105.323913279597</v>
      </c>
      <c r="Z68" s="200">
        <f>Z10/AVERAGE('[5]Gas Curve Summary'!$B$49:$B$60)*1000</f>
        <v>10921.828587157224</v>
      </c>
      <c r="AA68" s="200">
        <f>AA10/AVERAGE('[5]Gas Curve Summary'!$B$61:$B$108)*1000</f>
        <v>10783.067134728739</v>
      </c>
      <c r="AB68" s="200">
        <f>AB10/AVERAGE('[5]Gas Curve Summary'!$B$109:$B$120)*1000</f>
        <v>10719.565298151017</v>
      </c>
      <c r="AC68" s="201">
        <f ca="1">AC10/AVERAGE('[5]Gas Curve Summary'!$B$9:$B$120)*1000</f>
        <v>10915.39798019644</v>
      </c>
    </row>
    <row r="69" spans="1:31" ht="13.7" customHeight="1" x14ac:dyDescent="0.2">
      <c r="A69" s="165" t="s">
        <v>140</v>
      </c>
      <c r="B69" s="131" t="s">
        <v>175</v>
      </c>
      <c r="C69" s="200">
        <f>C11/('[5]Gas Curve Summary'!$B$10)*1000</f>
        <v>4649.8514115898952</v>
      </c>
      <c r="D69" s="200">
        <f ca="1">D11/('[5]Gas Curve Summary'!$B$11)*1000</f>
        <v>5397.6691883050498</v>
      </c>
      <c r="E69" s="200">
        <f>E11/('[5]Gas Curve Summary'!$B$12)*1000</f>
        <v>8828.2504012841091</v>
      </c>
      <c r="F69" s="202">
        <f t="shared" ca="1" si="27"/>
        <v>6291.9236670596847</v>
      </c>
      <c r="G69" s="200">
        <f t="shared" si="28"/>
        <v>10316.456814132702</v>
      </c>
      <c r="H69" s="200">
        <f>$H11/'[5]Gas Curve Summary'!$B$13*1000</f>
        <v>10370.835952231302</v>
      </c>
      <c r="I69" s="200">
        <f>$I11/'[5]Gas Curve Summary'!$B$14*1000</f>
        <v>10262.077676034101</v>
      </c>
      <c r="J69" s="200">
        <f t="shared" si="29"/>
        <v>14568.3774420515</v>
      </c>
      <c r="K69" s="200">
        <f>$K11/'[5]Gas Curve Summary'!$B$15*1000</f>
        <v>13289.760348583877</v>
      </c>
      <c r="L69" s="200">
        <f>$L11/'[5]Gas Curve Summary'!$B$16*1000</f>
        <v>15846.994535519125</v>
      </c>
      <c r="M69" s="200">
        <f>$M11/'[5]Gas Curve Summary'!$B$17*1000</f>
        <v>12786.596119929452</v>
      </c>
      <c r="N69" s="200">
        <f>$N11/'[5]Gas Curve Summary'!$B$18*1000</f>
        <v>13439.849624060151</v>
      </c>
      <c r="O69" s="200">
        <f t="shared" si="30"/>
        <v>16163.094252015915</v>
      </c>
      <c r="P69" s="200">
        <f>$P11/'[5]Gas Curve Summary'!$B$19*1000</f>
        <v>14940.931202223766</v>
      </c>
      <c r="Q69" s="200">
        <f>$Q11/'[5]Gas Curve Summary'!$B$20*1000</f>
        <v>17385.257301808066</v>
      </c>
      <c r="R69" s="200">
        <f>$R11/'[5]Gas Curve Summary'!$B$21*1000</f>
        <v>14804.370814240392</v>
      </c>
      <c r="S69" s="200">
        <f t="shared" si="31"/>
        <v>12641.434503376664</v>
      </c>
      <c r="T69" s="200">
        <f>$T11/'[5]Gas Curve Summary'!$B$22*1000</f>
        <v>13071.895424836601</v>
      </c>
      <c r="U69" s="200">
        <f>$U11/'[5]Gas Curve Summary'!$B$23*1000</f>
        <v>12131.56002875629</v>
      </c>
      <c r="V69" s="200">
        <f>$V11/'[5]Gas Curve Summary'!$B$24*1000</f>
        <v>12720.848056537103</v>
      </c>
      <c r="W69" s="202">
        <f>W11/AVERAGE('[5]Gas Curve Summary'!$B$13:$B$24)*1000</f>
        <v>13310.234628787699</v>
      </c>
      <c r="X69" s="200">
        <f>X11/AVERAGE('[5]Gas Curve Summary'!$B$25:$B$36)*1000</f>
        <v>12533.685965330089</v>
      </c>
      <c r="Y69" s="200">
        <f>Y11/AVERAGE('[5]Gas Curve Summary'!$B$37:$B$48)*1000</f>
        <v>11954.129019709871</v>
      </c>
      <c r="Z69" s="200">
        <f>Z11/AVERAGE('[5]Gas Curve Summary'!$B$49:$B$60)*1000</f>
        <v>11741.194820685148</v>
      </c>
      <c r="AA69" s="200">
        <f>AA11/AVERAGE('[5]Gas Curve Summary'!$B$61:$B$108)*1000</f>
        <v>11114.383950400217</v>
      </c>
      <c r="AB69" s="200">
        <f>AB11/AVERAGE('[5]Gas Curve Summary'!$B$109:$B$120)*1000</f>
        <v>10600.922500902199</v>
      </c>
      <c r="AC69" s="201">
        <f ca="1">AC11/AVERAGE('[5]Gas Curve Summary'!$B$9:$B$120)*1000</f>
        <v>11304.855595753525</v>
      </c>
    </row>
    <row r="70" spans="1:31" ht="13.7" customHeight="1" x14ac:dyDescent="0.2">
      <c r="A70" s="165" t="s">
        <v>141</v>
      </c>
      <c r="B70" s="131" t="s">
        <v>175</v>
      </c>
      <c r="C70" s="200">
        <f>C12/('[5]Gas Curve Summary'!$B$10)*1000</f>
        <v>5187.9272001813461</v>
      </c>
      <c r="D70" s="200">
        <f ca="1">D12/('[5]Gas Curve Summary'!$B$11)*1000</f>
        <v>5090.9834389695361</v>
      </c>
      <c r="E70" s="200">
        <f>E12/('[5]Gas Curve Summary'!$B$12)*1000</f>
        <v>7758.1594435527022</v>
      </c>
      <c r="F70" s="202">
        <f t="shared" ca="1" si="27"/>
        <v>6012.3566942345278</v>
      </c>
      <c r="G70" s="200">
        <f t="shared" si="28"/>
        <v>9607.8658827867584</v>
      </c>
      <c r="H70" s="200">
        <f>$H12/'[5]Gas Curve Summary'!$B$13*1000</f>
        <v>9585.166561910748</v>
      </c>
      <c r="I70" s="200">
        <f>$I12/'[5]Gas Curve Summary'!$B$14*1000</f>
        <v>9630.5652036627707</v>
      </c>
      <c r="J70" s="200">
        <f t="shared" si="29"/>
        <v>14404.978749241043</v>
      </c>
      <c r="K70" s="200">
        <f>$K12/'[5]Gas Curve Summary'!$B$15*1000</f>
        <v>12962.962962962964</v>
      </c>
      <c r="L70" s="200">
        <f>$L12/'[5]Gas Curve Summary'!$B$16*1000</f>
        <v>15846.994535519125</v>
      </c>
      <c r="M70" s="200">
        <f>$M12/'[5]Gas Curve Summary'!$B$17*1000</f>
        <v>12786.596119929452</v>
      </c>
      <c r="N70" s="200">
        <f>$N12/'[5]Gas Curve Summary'!$B$18*1000</f>
        <v>13439.849624060151</v>
      </c>
      <c r="O70" s="200">
        <f t="shared" si="30"/>
        <v>16163.094252015915</v>
      </c>
      <c r="P70" s="200">
        <f>$P12/'[5]Gas Curve Summary'!$B$19*1000</f>
        <v>14940.931202223766</v>
      </c>
      <c r="Q70" s="200">
        <f>$Q12/'[5]Gas Curve Summary'!$B$20*1000</f>
        <v>17385.257301808066</v>
      </c>
      <c r="R70" s="200">
        <f>$R12/'[5]Gas Curve Summary'!$B$21*1000</f>
        <v>13482.551991540358</v>
      </c>
      <c r="S70" s="200">
        <f t="shared" si="31"/>
        <v>12490.139417441058</v>
      </c>
      <c r="T70" s="200">
        <f>$T12/'[5]Gas Curve Summary'!$B$22*1000</f>
        <v>12618.010167029775</v>
      </c>
      <c r="U70" s="200">
        <f>$U12/'[5]Gas Curve Summary'!$B$23*1000</f>
        <v>12131.56002875629</v>
      </c>
      <c r="V70" s="200">
        <f>$V12/'[5]Gas Curve Summary'!$B$24*1000</f>
        <v>12720.848056537103</v>
      </c>
      <c r="W70" s="202">
        <f>W12/AVERAGE('[5]Gas Curve Summary'!$B$13:$B$24)*1000</f>
        <v>12998.293046938483</v>
      </c>
      <c r="X70" s="200">
        <f>X12/AVERAGE('[5]Gas Curve Summary'!$B$25:$B$36)*1000</f>
        <v>9159.7623494315667</v>
      </c>
      <c r="Y70" s="200">
        <f>Y12/AVERAGE('[5]Gas Curve Summary'!$B$37:$B$48)*1000</f>
        <v>7823.0734061981393</v>
      </c>
      <c r="Z70" s="200">
        <f>Z12/AVERAGE('[5]Gas Curve Summary'!$B$49:$B$60)*1000</f>
        <v>7048.4442558462251</v>
      </c>
      <c r="AA70" s="200">
        <f>AA12/AVERAGE('[5]Gas Curve Summary'!$B$61:$B$108)*1000</f>
        <v>9305.1471006068277</v>
      </c>
      <c r="AB70" s="200">
        <f>AB12/AVERAGE('[5]Gas Curve Summary'!$B$109:$B$120)*1000</f>
        <v>9806.1162619143633</v>
      </c>
      <c r="AC70" s="201">
        <f ca="1">AC12/AVERAGE('[5]Gas Curve Summary'!$B$9:$B$120)*1000</f>
        <v>9143.047655204231</v>
      </c>
    </row>
    <row r="71" spans="1:31" ht="13.7" customHeight="1" x14ac:dyDescent="0.2">
      <c r="A71" s="165" t="s">
        <v>142</v>
      </c>
      <c r="B71" s="131" t="s">
        <v>175</v>
      </c>
      <c r="C71" s="200">
        <f>C13/('[5]Gas Curve Summary'!$B$10)*1000</f>
        <v>4595.9881129271917</v>
      </c>
      <c r="D71" s="200">
        <f ca="1">D13/('[5]Gas Curve Summary'!$B$11)*1000</f>
        <v>5090.9834389695361</v>
      </c>
      <c r="E71" s="200">
        <f>E13/('[5]Gas Curve Summary'!$B$12)*1000</f>
        <v>7758.1594435527022</v>
      </c>
      <c r="F71" s="202">
        <f t="shared" ca="1" si="27"/>
        <v>5815.0436651498094</v>
      </c>
      <c r="G71" s="200">
        <f t="shared" si="28"/>
        <v>9607.8658827867584</v>
      </c>
      <c r="H71" s="200">
        <f>$H13/'[5]Gas Curve Summary'!$B$13*1000</f>
        <v>9585.166561910748</v>
      </c>
      <c r="I71" s="200">
        <f>$I13/'[5]Gas Curve Summary'!$B$14*1000</f>
        <v>9630.5652036627707</v>
      </c>
      <c r="J71" s="200">
        <f t="shared" si="29"/>
        <v>14473.284760170007</v>
      </c>
      <c r="K71" s="200">
        <f>$K13/'[5]Gas Curve Summary'!$B$15*1000</f>
        <v>12962.962962962964</v>
      </c>
      <c r="L71" s="200">
        <f>$L13/'[5]Gas Curve Summary'!$B$16*1000</f>
        <v>15983.60655737705</v>
      </c>
      <c r="M71" s="200">
        <f>$M13/'[5]Gas Curve Summary'!$B$17*1000</f>
        <v>14329.805996472662</v>
      </c>
      <c r="N71" s="200">
        <f>$N13/'[5]Gas Curve Summary'!$B$18*1000</f>
        <v>14003.759398496239</v>
      </c>
      <c r="O71" s="200">
        <f t="shared" si="30"/>
        <v>16945.098589752386</v>
      </c>
      <c r="P71" s="200">
        <f>$P13/'[5]Gas Curve Summary'!$B$19*1000</f>
        <v>15896.455872133425</v>
      </c>
      <c r="Q71" s="200">
        <f>$Q13/'[5]Gas Curve Summary'!$B$20*1000</f>
        <v>17993.741307371347</v>
      </c>
      <c r="R71" s="200">
        <f>$R13/'[5]Gas Curve Summary'!$B$21*1000</f>
        <v>13482.551991540358</v>
      </c>
      <c r="S71" s="200">
        <f t="shared" si="31"/>
        <v>12549.540294186141</v>
      </c>
      <c r="T71" s="200">
        <f>$T13/'[5]Gas Curve Summary'!$B$22*1000</f>
        <v>12618.010167029775</v>
      </c>
      <c r="U71" s="200">
        <f>$U13/'[5]Gas Curve Summary'!$B$23*1000</f>
        <v>12221.423436376706</v>
      </c>
      <c r="V71" s="200">
        <f>$V13/'[5]Gas Curve Summary'!$B$24*1000</f>
        <v>12809.187279151944</v>
      </c>
      <c r="W71" s="202">
        <f>W13/AVERAGE('[5]Gas Curve Summary'!$B$13:$B$24)*1000</f>
        <v>13320.778108826893</v>
      </c>
      <c r="X71" s="200">
        <f>X13/AVERAGE('[5]Gas Curve Summary'!$B$25:$B$36)*1000</f>
        <v>12740.502124565997</v>
      </c>
      <c r="Y71" s="200">
        <f>Y13/AVERAGE('[5]Gas Curve Summary'!$B$37:$B$48)*1000</f>
        <v>12052.549552530607</v>
      </c>
      <c r="Z71" s="200">
        <f>Z13/AVERAGE('[5]Gas Curve Summary'!$B$49:$B$60)*1000</f>
        <v>11832.371864713912</v>
      </c>
      <c r="AA71" s="200">
        <f>AA13/AVERAGE('[5]Gas Curve Summary'!$B$61:$B$108)*1000</f>
        <v>11204.598435767031</v>
      </c>
      <c r="AB71" s="200">
        <f>AB13/AVERAGE('[5]Gas Curve Summary'!$B$109:$B$120)*1000</f>
        <v>10627.003417751079</v>
      </c>
      <c r="AC71" s="201">
        <f ca="1">AC13/AVERAGE('[5]Gas Curve Summary'!$B$9:$B$120)*1000</f>
        <v>11376.019206675473</v>
      </c>
    </row>
    <row r="72" spans="1:31" ht="13.7" customHeight="1" x14ac:dyDescent="0.2">
      <c r="A72" s="165" t="s">
        <v>143</v>
      </c>
      <c r="B72" s="131" t="s">
        <v>175</v>
      </c>
      <c r="C72" s="200">
        <f>C14/('[5]Gas Curve Summary'!$B$10)*1000</f>
        <v>4575.0371471025283</v>
      </c>
      <c r="D72" s="200">
        <f ca="1">D14/('[5]Gas Curve Summary'!$B$11)*1000</f>
        <v>5009.2005724800647</v>
      </c>
      <c r="E72" s="200">
        <f>E14/('[5]Gas Curve Summary'!$B$12)*1000</f>
        <v>7758.1594435527022</v>
      </c>
      <c r="F72" s="202">
        <f t="shared" ca="1" si="27"/>
        <v>5780.7990543784326</v>
      </c>
      <c r="G72" s="200">
        <f t="shared" si="28"/>
        <v>8977.4697704585124</v>
      </c>
      <c r="H72" s="200">
        <f>$H14/'[5]Gas Curve Summary'!$B$13*1000</f>
        <v>9113.7649277184155</v>
      </c>
      <c r="I72" s="200">
        <f>$I14/'[5]Gas Curve Summary'!$B$14*1000</f>
        <v>8841.174613198611</v>
      </c>
      <c r="J72" s="200">
        <f t="shared" si="29"/>
        <v>14160.327154541234</v>
      </c>
      <c r="K72" s="200">
        <f>$K14/'[5]Gas Curve Summary'!$B$15*1000</f>
        <v>12200.435729847495</v>
      </c>
      <c r="L72" s="200">
        <f>$L14/'[5]Gas Curve Summary'!$B$16*1000</f>
        <v>16120.218579234972</v>
      </c>
      <c r="M72" s="200">
        <f>$M14/'[5]Gas Curve Summary'!$B$17*1000</f>
        <v>13668.430335097</v>
      </c>
      <c r="N72" s="200">
        <f>$N14/'[5]Gas Curve Summary'!$B$18*1000</f>
        <v>15037.593984962406</v>
      </c>
      <c r="O72" s="200">
        <f t="shared" si="30"/>
        <v>17901.015907933281</v>
      </c>
      <c r="P72" s="200">
        <f>$P14/'[5]Gas Curve Summary'!$B$19*1000</f>
        <v>16678.248783877691</v>
      </c>
      <c r="Q72" s="200">
        <f>$Q14/'[5]Gas Curve Summary'!$B$20*1000</f>
        <v>19123.783031988871</v>
      </c>
      <c r="R72" s="200">
        <f>$R14/'[5]Gas Curve Summary'!$B$21*1000</f>
        <v>16038.068382093759</v>
      </c>
      <c r="S72" s="200">
        <f t="shared" si="31"/>
        <v>11657.004403108271</v>
      </c>
      <c r="T72" s="200">
        <f>$T14/'[5]Gas Curve Summary'!$B$22*1000</f>
        <v>12164.124909222948</v>
      </c>
      <c r="U72" s="200">
        <f>$U14/'[5]Gas Curve Summary'!$B$23*1000</f>
        <v>11322.789360172537</v>
      </c>
      <c r="V72" s="200">
        <f>$V14/'[5]Gas Curve Summary'!$B$24*1000</f>
        <v>11484.098939929328</v>
      </c>
      <c r="W72" s="202">
        <f>W14/AVERAGE('[5]Gas Curve Summary'!$B$13:$B$24)*1000</f>
        <v>13344.410046845773</v>
      </c>
      <c r="X72" s="200">
        <f>X14/AVERAGE('[5]Gas Curve Summary'!$B$25:$B$36)*1000</f>
        <v>12067.0961757812</v>
      </c>
      <c r="Y72" s="200">
        <f>Y14/AVERAGE('[5]Gas Curve Summary'!$B$37:$B$48)*1000</f>
        <v>11274.894984250792</v>
      </c>
      <c r="Z72" s="200">
        <f>Z14/AVERAGE('[5]Gas Curve Summary'!$B$49:$B$60)*1000</f>
        <v>11152.730150356107</v>
      </c>
      <c r="AA72" s="200">
        <f>AA14/AVERAGE('[5]Gas Curve Summary'!$B$61:$B$108)*1000</f>
        <v>10563.125203484655</v>
      </c>
      <c r="AB72" s="200">
        <f>AB14/AVERAGE('[5]Gas Curve Summary'!$B$109:$B$120)*1000</f>
        <v>10021.967940008914</v>
      </c>
      <c r="AC72" s="201">
        <f ca="1">AC14/AVERAGE('[5]Gas Curve Summary'!$B$9:$B$120)*1000</f>
        <v>10803.270297840309</v>
      </c>
    </row>
    <row r="73" spans="1:31" ht="13.7" customHeight="1" thickBot="1" x14ac:dyDescent="0.25">
      <c r="A73" s="170" t="s">
        <v>144</v>
      </c>
      <c r="B73" s="171" t="s">
        <v>175</v>
      </c>
      <c r="C73" s="203">
        <f>C15/('[5]Gas Curve Summary'!$B$10)*1000</f>
        <v>4760.7726597325427</v>
      </c>
      <c r="D73" s="203">
        <f ca="1">D15/('[5]Gas Curve Summary'!$B$11)*1000</f>
        <v>5213.6577387037414</v>
      </c>
      <c r="E73" s="203">
        <f>E15/('[5]Gas Curve Summary'!$B$12)*1000</f>
        <v>8293.2049224184066</v>
      </c>
      <c r="F73" s="204">
        <f t="shared" ca="1" si="27"/>
        <v>6089.2117736182308</v>
      </c>
      <c r="G73" s="203">
        <f t="shared" si="28"/>
        <v>9410.518235170719</v>
      </c>
      <c r="H73" s="203">
        <f>$H15/'[5]Gas Curve Summary'!$B$13*1000</f>
        <v>9585.166561910748</v>
      </c>
      <c r="I73" s="203">
        <f>$I15/'[5]Gas Curve Summary'!$B$14*1000</f>
        <v>9235.86990843069</v>
      </c>
      <c r="J73" s="203">
        <f t="shared" si="29"/>
        <v>14979.106396657022</v>
      </c>
      <c r="K73" s="203">
        <f>$K15/'[5]Gas Curve Summary'!$B$15*1000</f>
        <v>12745.098039215687</v>
      </c>
      <c r="L73" s="203">
        <f>$L15/'[5]Gas Curve Summary'!$B$16*1000</f>
        <v>17213.114754098358</v>
      </c>
      <c r="M73" s="203">
        <f>$M15/'[5]Gas Curve Summary'!$B$17*1000</f>
        <v>14991.181657848323</v>
      </c>
      <c r="N73" s="203">
        <f>$N15/'[5]Gas Curve Summary'!$B$18*1000</f>
        <v>16917.293233082706</v>
      </c>
      <c r="O73" s="203">
        <f t="shared" si="30"/>
        <v>20855.663945271837</v>
      </c>
      <c r="P73" s="203">
        <f>$P15/'[5]Gas Curve Summary'!$B$19*1000</f>
        <v>19110.49339819319</v>
      </c>
      <c r="Q73" s="203">
        <f>$Q15/'[5]Gas Curve Summary'!$B$20*1000</f>
        <v>22600.834492350485</v>
      </c>
      <c r="R73" s="203">
        <f>$R15/'[5]Gas Curve Summary'!$B$21*1000</f>
        <v>18505.463517800494</v>
      </c>
      <c r="S73" s="203">
        <f t="shared" si="31"/>
        <v>12434.801588940178</v>
      </c>
      <c r="T73" s="203">
        <f>$T15/'[5]Gas Curve Summary'!$B$22*1000</f>
        <v>13071.895424836601</v>
      </c>
      <c r="U73" s="203">
        <f>$U15/'[5]Gas Curve Summary'!$B$23*1000</f>
        <v>12041.696621135874</v>
      </c>
      <c r="V73" s="203">
        <f>$V15/'[5]Gas Curve Summary'!$B$24*1000</f>
        <v>12190.812720848056</v>
      </c>
      <c r="W73" s="204">
        <f>W15/AVERAGE('[5]Gas Curve Summary'!$B$13:$B$24)*1000</f>
        <v>14722.697385762303</v>
      </c>
      <c r="X73" s="203">
        <f>X15/AVERAGE('[5]Gas Curve Summary'!$B$25:$B$36)*1000</f>
        <v>13133.139469297199</v>
      </c>
      <c r="Y73" s="203">
        <f>Y15/AVERAGE('[5]Gas Curve Summary'!$B$37:$B$48)*1000</f>
        <v>12237.053951446473</v>
      </c>
      <c r="Z73" s="203">
        <f>Z15/AVERAGE('[5]Gas Curve Summary'!$B$49:$B$60)*1000</f>
        <v>12117.60118358125</v>
      </c>
      <c r="AA73" s="203">
        <f>AA15/AVERAGE('[5]Gas Curve Summary'!$B$61:$B$108)*1000</f>
        <v>11425.321213279998</v>
      </c>
      <c r="AB73" s="203">
        <f>AB15/AVERAGE('[5]Gas Curve Summary'!$B$109:$B$120)*1000</f>
        <v>10782.653055809114</v>
      </c>
      <c r="AC73" s="205">
        <f ca="1">AC15/AVERAGE('[5]Gas Curve Summary'!$B$9:$B$120)*1000</f>
        <v>11717.350778511083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138</v>
      </c>
      <c r="B87" s="142"/>
      <c r="C87" s="200">
        <f t="shared" ref="C87:AC93" si="32">C67-C107</f>
        <v>92.124814264487213</v>
      </c>
      <c r="D87" s="200">
        <f t="shared" ca="1" si="32"/>
        <v>-51.114291555919408</v>
      </c>
      <c r="E87" s="200">
        <f t="shared" si="32"/>
        <v>-267.52273943285218</v>
      </c>
      <c r="F87" s="202">
        <f t="shared" ca="1" si="32"/>
        <v>-75.504072241426911</v>
      </c>
      <c r="G87" s="200">
        <f t="shared" si="32"/>
        <v>-157.13387806411083</v>
      </c>
      <c r="H87" s="200">
        <f t="shared" si="32"/>
        <v>-314.26775612821984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-320.50360401809667</v>
      </c>
      <c r="N87" s="200">
        <f t="shared" si="32"/>
        <v>-234.63732351632279</v>
      </c>
      <c r="O87" s="200">
        <f t="shared" si="32"/>
        <v>-280.53741542176431</v>
      </c>
      <c r="P87" s="200">
        <f t="shared" si="32"/>
        <v>-265.76529577708789</v>
      </c>
      <c r="Q87" s="200">
        <f t="shared" si="32"/>
        <v>-295.30953506644437</v>
      </c>
      <c r="R87" s="200">
        <f t="shared" si="32"/>
        <v>-201.63604970278357</v>
      </c>
      <c r="S87" s="200">
        <f t="shared" si="32"/>
        <v>-97.147418353697503</v>
      </c>
      <c r="T87" s="200">
        <f t="shared" si="32"/>
        <v>-88.918362388629248</v>
      </c>
      <c r="U87" s="200">
        <f t="shared" si="32"/>
        <v>-149.85891964445</v>
      </c>
      <c r="V87" s="200">
        <f t="shared" si="32"/>
        <v>-52.664973028009626</v>
      </c>
      <c r="W87" s="202">
        <f t="shared" si="32"/>
        <v>-159.68037153239311</v>
      </c>
      <c r="X87" s="200">
        <f t="shared" si="32"/>
        <v>-32.142037880215867</v>
      </c>
      <c r="Y87" s="200">
        <f t="shared" si="32"/>
        <v>-29.323392973150476</v>
      </c>
      <c r="Z87" s="206">
        <f t="shared" si="32"/>
        <v>-23.48733608533621</v>
      </c>
      <c r="AA87" s="206">
        <f t="shared" si="32"/>
        <v>-55.427495376223305</v>
      </c>
      <c r="AB87" s="200">
        <f t="shared" si="32"/>
        <v>-80.928370881127194</v>
      </c>
      <c r="AC87" s="211">
        <f t="shared" ca="1" si="32"/>
        <v>-55.024638460989081</v>
      </c>
    </row>
    <row r="88" spans="1:29" x14ac:dyDescent="0.2">
      <c r="A88" s="165" t="s">
        <v>139</v>
      </c>
      <c r="B88" s="166"/>
      <c r="C88" s="200">
        <f t="shared" si="32"/>
        <v>3.7147102525996161</v>
      </c>
      <c r="D88" s="200">
        <f t="shared" ca="1" si="32"/>
        <v>-51.114291555919408</v>
      </c>
      <c r="E88" s="200">
        <f t="shared" si="32"/>
        <v>-133.76136971642336</v>
      </c>
      <c r="F88" s="202">
        <f t="shared" ca="1" si="32"/>
        <v>-60.386983673247414</v>
      </c>
      <c r="G88" s="200">
        <f t="shared" si="32"/>
        <v>-62.965187229952789</v>
      </c>
      <c r="H88" s="200">
        <f t="shared" si="32"/>
        <v>-78.566939032054506</v>
      </c>
      <c r="I88" s="200">
        <f t="shared" si="32"/>
        <v>-47.363435427849254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-350.45721187025447</v>
      </c>
      <c r="N88" s="200">
        <f t="shared" si="32"/>
        <v>-255.5870845445661</v>
      </c>
      <c r="O88" s="200">
        <f t="shared" si="32"/>
        <v>-298.03702052020162</v>
      </c>
      <c r="P88" s="200">
        <f t="shared" si="32"/>
        <v>-285.69769296036793</v>
      </c>
      <c r="Q88" s="200">
        <f t="shared" si="32"/>
        <v>-310.37634808003349</v>
      </c>
      <c r="R88" s="200">
        <f t="shared" si="32"/>
        <v>-219.27920405177611</v>
      </c>
      <c r="S88" s="200">
        <f t="shared" si="32"/>
        <v>-65.034318229545534</v>
      </c>
      <c r="T88" s="200">
        <f t="shared" si="32"/>
        <v>-85.765228970591124</v>
      </c>
      <c r="U88" s="200">
        <f t="shared" si="32"/>
        <v>-58.177466205124801</v>
      </c>
      <c r="V88" s="200">
        <f t="shared" si="32"/>
        <v>-51.160259512924313</v>
      </c>
      <c r="W88" s="202">
        <f t="shared" si="32"/>
        <v>-136.42420655989918</v>
      </c>
      <c r="X88" s="200">
        <f t="shared" si="32"/>
        <v>-26.726561684121407</v>
      </c>
      <c r="Y88" s="200">
        <f t="shared" si="32"/>
        <v>-24.3695841310182</v>
      </c>
      <c r="Z88" s="200">
        <f t="shared" si="32"/>
        <v>-17.904097094164172</v>
      </c>
      <c r="AA88" s="200">
        <f t="shared" si="32"/>
        <v>-53.648030566593661</v>
      </c>
      <c r="AB88" s="200">
        <f t="shared" si="32"/>
        <v>-84.098734610628526</v>
      </c>
      <c r="AC88" s="201">
        <f t="shared" ca="1" si="32"/>
        <v>-50.586203830256636</v>
      </c>
    </row>
    <row r="89" spans="1:29" x14ac:dyDescent="0.2">
      <c r="A89" s="165" t="s">
        <v>140</v>
      </c>
      <c r="B89" s="142"/>
      <c r="C89" s="200">
        <f t="shared" si="32"/>
        <v>-19.539375928676236</v>
      </c>
      <c r="D89" s="200">
        <f t="shared" ca="1" si="32"/>
        <v>81.782866489470507</v>
      </c>
      <c r="E89" s="200">
        <f t="shared" si="32"/>
        <v>-267.52273943285218</v>
      </c>
      <c r="F89" s="202">
        <f t="shared" ca="1" si="32"/>
        <v>-68.426416290686575</v>
      </c>
      <c r="G89" s="200">
        <f t="shared" si="32"/>
        <v>-354.1094056657912</v>
      </c>
      <c r="H89" s="200">
        <f t="shared" si="32"/>
        <v>-471.40163419233249</v>
      </c>
      <c r="I89" s="200">
        <f t="shared" si="32"/>
        <v>-236.81717713924809</v>
      </c>
      <c r="J89" s="200">
        <f t="shared" si="32"/>
        <v>-136.61202185792354</v>
      </c>
      <c r="K89" s="200">
        <f t="shared" si="32"/>
        <v>0</v>
      </c>
      <c r="L89" s="200">
        <f t="shared" si="32"/>
        <v>-273.22404371584707</v>
      </c>
      <c r="M89" s="200">
        <f t="shared" si="32"/>
        <v>-573.91112644735767</v>
      </c>
      <c r="N89" s="200">
        <f t="shared" si="32"/>
        <v>-491.74145972155384</v>
      </c>
      <c r="O89" s="200">
        <f t="shared" si="32"/>
        <v>-293.51697661612343</v>
      </c>
      <c r="P89" s="200">
        <f t="shared" si="32"/>
        <v>-285.69769296036793</v>
      </c>
      <c r="Q89" s="200">
        <f t="shared" si="32"/>
        <v>-301.33626027187711</v>
      </c>
      <c r="R89" s="200">
        <f t="shared" si="32"/>
        <v>-211.7178521879232</v>
      </c>
      <c r="S89" s="200">
        <f t="shared" si="32"/>
        <v>-68.779658456922334</v>
      </c>
      <c r="T89" s="200">
        <f t="shared" si="32"/>
        <v>-90.810242439451031</v>
      </c>
      <c r="U89" s="200">
        <f t="shared" si="32"/>
        <v>-61.359046388217394</v>
      </c>
      <c r="V89" s="200">
        <f t="shared" si="32"/>
        <v>-54.16968654309494</v>
      </c>
      <c r="W89" s="202">
        <f t="shared" si="32"/>
        <v>-244.52118924162824</v>
      </c>
      <c r="X89" s="200">
        <f t="shared" si="32"/>
        <v>-113.03543233492019</v>
      </c>
      <c r="Y89" s="200">
        <f t="shared" si="32"/>
        <v>-15.01586360973306</v>
      </c>
      <c r="Z89" s="200">
        <f t="shared" si="32"/>
        <v>-12.890764557805596</v>
      </c>
      <c r="AA89" s="200">
        <f t="shared" si="32"/>
        <v>-49.482411222230439</v>
      </c>
      <c r="AB89" s="200">
        <f t="shared" si="32"/>
        <v>-78.211331055372284</v>
      </c>
      <c r="AC89" s="201">
        <f t="shared" ca="1" si="32"/>
        <v>-64.400359606705024</v>
      </c>
    </row>
    <row r="90" spans="1:29" x14ac:dyDescent="0.2">
      <c r="A90" s="165" t="s">
        <v>141</v>
      </c>
      <c r="B90" s="142"/>
      <c r="C90" s="200">
        <f t="shared" si="32"/>
        <v>-47.028231797919943</v>
      </c>
      <c r="D90" s="200">
        <f t="shared" ca="1" si="32"/>
        <v>-20.445716622367399</v>
      </c>
      <c r="E90" s="200">
        <f t="shared" si="32"/>
        <v>-374.53183520599123</v>
      </c>
      <c r="F90" s="202">
        <f t="shared" ca="1" si="32"/>
        <v>-147.33526120875922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-136.61202185792354</v>
      </c>
      <c r="K90" s="200">
        <f t="shared" si="32"/>
        <v>0</v>
      </c>
      <c r="L90" s="200">
        <f t="shared" si="32"/>
        <v>-273.22404371584707</v>
      </c>
      <c r="M90" s="200">
        <f t="shared" si="32"/>
        <v>-573.91112644735767</v>
      </c>
      <c r="N90" s="200">
        <f t="shared" si="32"/>
        <v>-491.74145972155384</v>
      </c>
      <c r="O90" s="200">
        <f t="shared" si="32"/>
        <v>-293.51697661612343</v>
      </c>
      <c r="P90" s="200">
        <f t="shared" si="32"/>
        <v>-285.69769296036793</v>
      </c>
      <c r="Q90" s="200">
        <f t="shared" si="32"/>
        <v>-301.33626027187711</v>
      </c>
      <c r="R90" s="200">
        <f t="shared" si="32"/>
        <v>-192.81447252828548</v>
      </c>
      <c r="S90" s="200">
        <f t="shared" si="32"/>
        <v>-67.728613984239928</v>
      </c>
      <c r="T90" s="200">
        <f t="shared" si="32"/>
        <v>-87.657109021412907</v>
      </c>
      <c r="U90" s="200">
        <f t="shared" si="32"/>
        <v>-61.359046388217394</v>
      </c>
      <c r="V90" s="200">
        <f t="shared" si="32"/>
        <v>-54.16968654309494</v>
      </c>
      <c r="W90" s="202">
        <f t="shared" si="32"/>
        <v>-171.07166334833892</v>
      </c>
      <c r="X90" s="200">
        <f t="shared" si="32"/>
        <v>-61.223342142357069</v>
      </c>
      <c r="Y90" s="200">
        <f t="shared" si="32"/>
        <v>-68.754961793806615</v>
      </c>
      <c r="Z90" s="200">
        <f t="shared" si="32"/>
        <v>-51.654914765977082</v>
      </c>
      <c r="AA90" s="200">
        <f t="shared" si="32"/>
        <v>-81.852348084166806</v>
      </c>
      <c r="AB90" s="200">
        <f t="shared" si="32"/>
        <v>-109.6874355322816</v>
      </c>
      <c r="AC90" s="201">
        <f t="shared" ca="1" si="32"/>
        <v>-81.230084568509483</v>
      </c>
    </row>
    <row r="91" spans="1:29" x14ac:dyDescent="0.2">
      <c r="A91" s="165" t="s">
        <v>142</v>
      </c>
      <c r="B91" s="166"/>
      <c r="C91" s="200">
        <f t="shared" si="32"/>
        <v>-47.399702823179723</v>
      </c>
      <c r="D91" s="200">
        <f t="shared" ca="1" si="32"/>
        <v>-20.445716622367399</v>
      </c>
      <c r="E91" s="200">
        <f t="shared" si="32"/>
        <v>-374.53183520599123</v>
      </c>
      <c r="F91" s="202">
        <f t="shared" ca="1" si="32"/>
        <v>-147.45908488384612</v>
      </c>
      <c r="G91" s="200">
        <f t="shared" si="32"/>
        <v>0</v>
      </c>
      <c r="H91" s="200">
        <f t="shared" si="32"/>
        <v>0</v>
      </c>
      <c r="I91" s="200">
        <f t="shared" si="32"/>
        <v>0</v>
      </c>
      <c r="J91" s="200">
        <f t="shared" si="32"/>
        <v>-273.22404371584707</v>
      </c>
      <c r="K91" s="200">
        <f t="shared" si="32"/>
        <v>0</v>
      </c>
      <c r="L91" s="200">
        <f t="shared" si="32"/>
        <v>-546.44808743169415</v>
      </c>
      <c r="M91" s="200">
        <f t="shared" si="32"/>
        <v>-1068.7447281650184</v>
      </c>
      <c r="N91" s="200">
        <f t="shared" si="32"/>
        <v>-696.47119335618117</v>
      </c>
      <c r="O91" s="200">
        <f t="shared" si="32"/>
        <v>-307.92604321321778</v>
      </c>
      <c r="P91" s="200">
        <f t="shared" si="32"/>
        <v>-303.96905704504206</v>
      </c>
      <c r="Q91" s="200">
        <f t="shared" si="32"/>
        <v>-311.88302938139532</v>
      </c>
      <c r="R91" s="200">
        <f t="shared" si="32"/>
        <v>-192.81447252828548</v>
      </c>
      <c r="S91" s="200">
        <f t="shared" si="32"/>
        <v>-68.00551059540885</v>
      </c>
      <c r="T91" s="200">
        <f t="shared" si="32"/>
        <v>-87.657109021412907</v>
      </c>
      <c r="U91" s="200">
        <f t="shared" si="32"/>
        <v>-61.813557842946466</v>
      </c>
      <c r="V91" s="200">
        <f t="shared" si="32"/>
        <v>-54.545864921867178</v>
      </c>
      <c r="W91" s="202">
        <f t="shared" si="32"/>
        <v>-237.28106155451133</v>
      </c>
      <c r="X91" s="200">
        <f t="shared" si="32"/>
        <v>-74.147493985830806</v>
      </c>
      <c r="Y91" s="200">
        <f t="shared" si="32"/>
        <v>-79.884654834322646</v>
      </c>
      <c r="Z91" s="200">
        <f t="shared" si="32"/>
        <v>-62.934968586174364</v>
      </c>
      <c r="AA91" s="200">
        <f t="shared" si="32"/>
        <v>-95.949582844508768</v>
      </c>
      <c r="AB91" s="200">
        <f t="shared" si="32"/>
        <v>-121.50765961943762</v>
      </c>
      <c r="AC91" s="201">
        <f t="shared" ca="1" si="32"/>
        <v>-99.423428972828333</v>
      </c>
    </row>
    <row r="92" spans="1:29" x14ac:dyDescent="0.2">
      <c r="A92" s="165" t="s">
        <v>143</v>
      </c>
      <c r="B92" s="142"/>
      <c r="C92" s="200">
        <f t="shared" si="32"/>
        <v>-254.08618127785758</v>
      </c>
      <c r="D92" s="200">
        <f t="shared" ca="1" si="32"/>
        <v>-102.22858311183882</v>
      </c>
      <c r="E92" s="200">
        <f t="shared" si="32"/>
        <v>-133.76136971642609</v>
      </c>
      <c r="F92" s="202">
        <f t="shared" ca="1" si="32"/>
        <v>-163.35871136870628</v>
      </c>
      <c r="G92" s="200">
        <f t="shared" si="32"/>
        <v>-157.50599807847175</v>
      </c>
      <c r="H92" s="200">
        <f t="shared" si="32"/>
        <v>-157.13387806411265</v>
      </c>
      <c r="I92" s="200">
        <f t="shared" si="32"/>
        <v>-157.87811809283085</v>
      </c>
      <c r="J92" s="200">
        <f t="shared" si="32"/>
        <v>-245.54448373156083</v>
      </c>
      <c r="K92" s="200">
        <f t="shared" si="32"/>
        <v>-217.86492374727641</v>
      </c>
      <c r="L92" s="200">
        <f t="shared" si="32"/>
        <v>-273.22404371584526</v>
      </c>
      <c r="M92" s="200">
        <f t="shared" si="32"/>
        <v>-371.42473736676766</v>
      </c>
      <c r="N92" s="200">
        <f t="shared" si="32"/>
        <v>-335.19617645188919</v>
      </c>
      <c r="O92" s="200">
        <f t="shared" si="32"/>
        <v>-413.72103279708972</v>
      </c>
      <c r="P92" s="200">
        <f t="shared" si="32"/>
        <v>-495.97217929511316</v>
      </c>
      <c r="Q92" s="200">
        <f t="shared" si="32"/>
        <v>-331.46988629906991</v>
      </c>
      <c r="R92" s="200">
        <f t="shared" si="32"/>
        <v>-50.598046222294215</v>
      </c>
      <c r="S92" s="200">
        <f t="shared" si="32"/>
        <v>-3.3465899963521224</v>
      </c>
      <c r="T92" s="200">
        <f t="shared" si="32"/>
        <v>-84.503975603378422</v>
      </c>
      <c r="U92" s="200">
        <f t="shared" si="32"/>
        <v>123.36739485462022</v>
      </c>
      <c r="V92" s="200">
        <f t="shared" si="32"/>
        <v>-48.903189240296342</v>
      </c>
      <c r="W92" s="202">
        <f t="shared" si="32"/>
        <v>-176.57816936230665</v>
      </c>
      <c r="X92" s="200">
        <f t="shared" si="32"/>
        <v>-20.28299829444768</v>
      </c>
      <c r="Y92" s="200">
        <f t="shared" si="32"/>
        <v>-14.162661706131985</v>
      </c>
      <c r="Z92" s="200">
        <f t="shared" si="32"/>
        <v>-12.24468384526881</v>
      </c>
      <c r="AA92" s="200">
        <f t="shared" si="32"/>
        <v>-47.028149058311101</v>
      </c>
      <c r="AB92" s="200">
        <f t="shared" si="32"/>
        <v>-73.939928559582768</v>
      </c>
      <c r="AC92" s="201">
        <f t="shared" ca="1" si="32"/>
        <v>-52.457464081599028</v>
      </c>
    </row>
    <row r="93" spans="1:29" ht="13.7" customHeight="1" thickBot="1" x14ac:dyDescent="0.25">
      <c r="A93" s="170" t="s">
        <v>144</v>
      </c>
      <c r="B93" s="171"/>
      <c r="C93" s="203">
        <f t="shared" si="32"/>
        <v>-254.08618127785849</v>
      </c>
      <c r="D93" s="203">
        <f t="shared" ca="1" si="32"/>
        <v>-102.22858311183791</v>
      </c>
      <c r="E93" s="203">
        <f t="shared" si="32"/>
        <v>-133.76136971642518</v>
      </c>
      <c r="F93" s="204">
        <f t="shared" ca="1" si="32"/>
        <v>-163.35871136870628</v>
      </c>
      <c r="G93" s="203">
        <f t="shared" si="32"/>
        <v>-157.50599807847175</v>
      </c>
      <c r="H93" s="203">
        <f t="shared" si="32"/>
        <v>-157.13387806411083</v>
      </c>
      <c r="I93" s="203">
        <f t="shared" si="32"/>
        <v>-157.87811809283266</v>
      </c>
      <c r="J93" s="203">
        <f t="shared" si="32"/>
        <v>-245.54448373156265</v>
      </c>
      <c r="K93" s="203">
        <f t="shared" si="32"/>
        <v>-217.86492374727641</v>
      </c>
      <c r="L93" s="203">
        <f t="shared" si="32"/>
        <v>-273.22404371584707</v>
      </c>
      <c r="M93" s="203">
        <f t="shared" si="32"/>
        <v>-407.36906678935702</v>
      </c>
      <c r="N93" s="203">
        <f t="shared" si="32"/>
        <v>-377.09569850837579</v>
      </c>
      <c r="O93" s="203">
        <f t="shared" si="32"/>
        <v>-467.10912220477258</v>
      </c>
      <c r="P93" s="203">
        <f t="shared" si="32"/>
        <v>-542.48110605610054</v>
      </c>
      <c r="Q93" s="203">
        <f t="shared" si="32"/>
        <v>-391.73713835344461</v>
      </c>
      <c r="R93" s="203">
        <f t="shared" si="32"/>
        <v>-85.884354920275655</v>
      </c>
      <c r="S93" s="203">
        <f t="shared" si="32"/>
        <v>-7.6638518310373911</v>
      </c>
      <c r="T93" s="203">
        <f t="shared" si="32"/>
        <v>-90.810242439451031</v>
      </c>
      <c r="U93" s="203">
        <f t="shared" si="32"/>
        <v>119.73130321680037</v>
      </c>
      <c r="V93" s="203">
        <f t="shared" si="32"/>
        <v>-51.91261627046697</v>
      </c>
      <c r="W93" s="204">
        <f t="shared" si="32"/>
        <v>-189.73624897134505</v>
      </c>
      <c r="X93" s="203">
        <f t="shared" si="32"/>
        <v>-22.074858903593849</v>
      </c>
      <c r="Y93" s="203">
        <f t="shared" si="32"/>
        <v>-15.371252294240549</v>
      </c>
      <c r="Z93" s="203">
        <f t="shared" si="32"/>
        <v>-13.304024526341891</v>
      </c>
      <c r="AA93" s="203">
        <f t="shared" si="32"/>
        <v>-50.866736757032413</v>
      </c>
      <c r="AB93" s="203">
        <f t="shared" si="32"/>
        <v>-79.552100086699284</v>
      </c>
      <c r="AC93" s="205">
        <f t="shared" ca="1" si="32"/>
        <v>-55.901912617122434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37165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138</v>
      </c>
      <c r="B107" s="142"/>
      <c r="C107" s="200">
        <v>4271.9167904903416</v>
      </c>
      <c r="D107" s="200">
        <v>5367.0006133714987</v>
      </c>
      <c r="E107" s="200">
        <v>9095.7731407169613</v>
      </c>
      <c r="F107" s="200">
        <v>6244.8968481929332</v>
      </c>
      <c r="G107" s="206">
        <v>10158.206576025508</v>
      </c>
      <c r="H107" s="206">
        <v>10527.969830295411</v>
      </c>
      <c r="I107" s="206">
        <v>9788.4433217556052</v>
      </c>
      <c r="J107" s="206">
        <v>13750.491088967463</v>
      </c>
      <c r="K107" s="206">
        <v>12200.435729847495</v>
      </c>
      <c r="L107" s="206">
        <v>15300.546448087431</v>
      </c>
      <c r="M107" s="206">
        <v>12115.036231884056</v>
      </c>
      <c r="N107" s="206">
        <v>10760.953112990006</v>
      </c>
      <c r="O107" s="206">
        <v>15748.58381992342</v>
      </c>
      <c r="P107" s="206">
        <v>14164.305949008498</v>
      </c>
      <c r="Q107" s="206">
        <v>17332.861690838345</v>
      </c>
      <c r="R107" s="206">
        <v>14301.036825169824</v>
      </c>
      <c r="S107" s="206">
        <v>12410.201363188651</v>
      </c>
      <c r="T107" s="206">
        <v>12888.482632541134</v>
      </c>
      <c r="U107" s="206">
        <v>11921.965317919074</v>
      </c>
      <c r="V107" s="206">
        <v>12420.156139105748</v>
      </c>
      <c r="W107" s="206">
        <v>12733.689238962674</v>
      </c>
      <c r="X107" s="206">
        <v>11498.217920609184</v>
      </c>
      <c r="Y107" s="206">
        <v>10689.112780509684</v>
      </c>
      <c r="Z107" s="206">
        <v>10435.882826549021</v>
      </c>
      <c r="AA107" s="206">
        <v>9986.2998704658876</v>
      </c>
      <c r="AB107" s="206">
        <v>9657.4609191223644</v>
      </c>
      <c r="AC107" s="211">
        <v>10252.061515591948</v>
      </c>
    </row>
    <row r="108" spans="1:29" x14ac:dyDescent="0.2">
      <c r="A108" s="165" t="s">
        <v>139</v>
      </c>
      <c r="B108" s="166"/>
      <c r="C108" s="200">
        <v>4643.3878157503714</v>
      </c>
      <c r="D108" s="200">
        <v>5520.343488039256</v>
      </c>
      <c r="E108" s="200">
        <v>9162.653825575173</v>
      </c>
      <c r="F108" s="202">
        <v>6442.1283764549335</v>
      </c>
      <c r="G108" s="200">
        <v>10103.135294700198</v>
      </c>
      <c r="H108" s="200">
        <v>10449.402891263357</v>
      </c>
      <c r="I108" s="200">
        <v>9756.8676981370372</v>
      </c>
      <c r="J108" s="200">
        <v>14296.939176399155</v>
      </c>
      <c r="K108" s="200">
        <v>12200.435729847495</v>
      </c>
      <c r="L108" s="200">
        <v>16393.442622950817</v>
      </c>
      <c r="M108" s="200">
        <v>13247.28260869565</v>
      </c>
      <c r="N108" s="200">
        <v>11721.7524980784</v>
      </c>
      <c r="O108" s="200">
        <v>16721.91013206324</v>
      </c>
      <c r="P108" s="200">
        <v>15226.628895184134</v>
      </c>
      <c r="Q108" s="200">
        <v>18217.191368942342</v>
      </c>
      <c r="R108" s="200">
        <v>15552.377547372183</v>
      </c>
      <c r="S108" s="200">
        <v>12019.144139355354</v>
      </c>
      <c r="T108" s="200">
        <v>12431.444241316271</v>
      </c>
      <c r="U108" s="200">
        <v>11560.693641618496</v>
      </c>
      <c r="V108" s="200">
        <v>12065.294535131299</v>
      </c>
      <c r="W108" s="200">
        <v>13119.447385855412</v>
      </c>
      <c r="X108" s="200">
        <v>11968.416939092276</v>
      </c>
      <c r="Y108" s="200">
        <v>11129.693497410615</v>
      </c>
      <c r="Z108" s="200">
        <v>10939.732684251388</v>
      </c>
      <c r="AA108" s="200">
        <v>10836.715165295333</v>
      </c>
      <c r="AB108" s="200">
        <v>10803.664032761646</v>
      </c>
      <c r="AC108" s="201">
        <v>10965.984184026696</v>
      </c>
    </row>
    <row r="109" spans="1:29" x14ac:dyDescent="0.2">
      <c r="A109" s="165" t="s">
        <v>140</v>
      </c>
      <c r="B109" s="142"/>
      <c r="C109" s="200">
        <v>4669.3907875185714</v>
      </c>
      <c r="D109" s="200">
        <v>5315.8863218155793</v>
      </c>
      <c r="E109" s="200">
        <v>9095.7731407169613</v>
      </c>
      <c r="F109" s="202">
        <v>6360.3500833503713</v>
      </c>
      <c r="G109" s="200">
        <v>10670.566219798493</v>
      </c>
      <c r="H109" s="200">
        <v>10842.237586423635</v>
      </c>
      <c r="I109" s="200">
        <v>10498.894853173349</v>
      </c>
      <c r="J109" s="200">
        <v>14704.989463909424</v>
      </c>
      <c r="K109" s="200">
        <v>13289.760348583877</v>
      </c>
      <c r="L109" s="200">
        <v>16120.218579234972</v>
      </c>
      <c r="M109" s="200">
        <v>13360.50724637681</v>
      </c>
      <c r="N109" s="200">
        <v>13931.591083781705</v>
      </c>
      <c r="O109" s="200">
        <v>16456.611228632039</v>
      </c>
      <c r="P109" s="200">
        <v>15226.628895184134</v>
      </c>
      <c r="Q109" s="200">
        <v>17686.593562079943</v>
      </c>
      <c r="R109" s="200">
        <v>15016.088666428315</v>
      </c>
      <c r="S109" s="200">
        <v>12710.214161833586</v>
      </c>
      <c r="T109" s="200">
        <v>13162.705667276052</v>
      </c>
      <c r="U109" s="200">
        <v>12192.919075144508</v>
      </c>
      <c r="V109" s="200">
        <v>12775.017743080198</v>
      </c>
      <c r="W109" s="200">
        <v>13554.755818029327</v>
      </c>
      <c r="X109" s="200">
        <v>12646.721397665009</v>
      </c>
      <c r="Y109" s="200">
        <v>11969.144883319605</v>
      </c>
      <c r="Z109" s="200">
        <v>11754.085585242954</v>
      </c>
      <c r="AA109" s="200">
        <v>11163.866361622448</v>
      </c>
      <c r="AB109" s="200">
        <v>10679.133831957572</v>
      </c>
      <c r="AC109" s="201">
        <v>11369.25595536023</v>
      </c>
    </row>
    <row r="110" spans="1:29" x14ac:dyDescent="0.2">
      <c r="A110" s="165" t="s">
        <v>141</v>
      </c>
      <c r="B110" s="142"/>
      <c r="C110" s="200">
        <v>5234.955431979266</v>
      </c>
      <c r="D110" s="200">
        <v>5111.4291555919035</v>
      </c>
      <c r="E110" s="200">
        <v>8132.6912787586934</v>
      </c>
      <c r="F110" s="202">
        <v>6159.691955443287</v>
      </c>
      <c r="G110" s="200">
        <v>9607.8658827867584</v>
      </c>
      <c r="H110" s="200">
        <v>9585.166561910748</v>
      </c>
      <c r="I110" s="200">
        <v>9630.5652036627707</v>
      </c>
      <c r="J110" s="200">
        <v>14541.590771098967</v>
      </c>
      <c r="K110" s="200">
        <v>12962.962962962964</v>
      </c>
      <c r="L110" s="200">
        <v>16120.218579234972</v>
      </c>
      <c r="M110" s="200">
        <v>13360.50724637681</v>
      </c>
      <c r="N110" s="200">
        <v>13931.591083781705</v>
      </c>
      <c r="O110" s="200">
        <v>16456.611228632039</v>
      </c>
      <c r="P110" s="200">
        <v>15226.628895184134</v>
      </c>
      <c r="Q110" s="200">
        <v>17686.593562079943</v>
      </c>
      <c r="R110" s="200">
        <v>13675.366464068644</v>
      </c>
      <c r="S110" s="200">
        <v>12557.868031425298</v>
      </c>
      <c r="T110" s="200">
        <v>12705.667276051188</v>
      </c>
      <c r="U110" s="200">
        <v>12192.919075144508</v>
      </c>
      <c r="V110" s="200">
        <v>12775.017743080198</v>
      </c>
      <c r="W110" s="200">
        <v>13169.364710286822</v>
      </c>
      <c r="X110" s="200">
        <v>9220.9856915739238</v>
      </c>
      <c r="Y110" s="200">
        <v>7891.8283679919459</v>
      </c>
      <c r="Z110" s="200">
        <v>7100.0991706122022</v>
      </c>
      <c r="AA110" s="200">
        <v>9386.9994486909945</v>
      </c>
      <c r="AB110" s="200">
        <v>9915.8036974466449</v>
      </c>
      <c r="AC110" s="201">
        <v>9224.2777397727405</v>
      </c>
    </row>
    <row r="111" spans="1:29" x14ac:dyDescent="0.2">
      <c r="A111" s="165" t="s">
        <v>142</v>
      </c>
      <c r="B111" s="166"/>
      <c r="C111" s="200">
        <v>4643.3878157503714</v>
      </c>
      <c r="D111" s="200">
        <v>5111.4291555919035</v>
      </c>
      <c r="E111" s="200">
        <v>8132.6912787586934</v>
      </c>
      <c r="F111" s="202">
        <v>5962.5027500336555</v>
      </c>
      <c r="G111" s="200">
        <v>9607.8658827867584</v>
      </c>
      <c r="H111" s="200">
        <v>9585.166561910748</v>
      </c>
      <c r="I111" s="200">
        <v>9630.5652036627707</v>
      </c>
      <c r="J111" s="200">
        <v>14746.508803885854</v>
      </c>
      <c r="K111" s="200">
        <v>12962.962962962964</v>
      </c>
      <c r="L111" s="200">
        <v>16530.054644808744</v>
      </c>
      <c r="M111" s="200">
        <v>15398.55072463768</v>
      </c>
      <c r="N111" s="200">
        <v>14700.23059185242</v>
      </c>
      <c r="O111" s="200">
        <v>17253.024632965604</v>
      </c>
      <c r="P111" s="200">
        <v>16200.424929178467</v>
      </c>
      <c r="Q111" s="200">
        <v>18305.624336752742</v>
      </c>
      <c r="R111" s="200">
        <v>13675.366464068644</v>
      </c>
      <c r="S111" s="200">
        <v>12617.54580478155</v>
      </c>
      <c r="T111" s="200">
        <v>12705.667276051188</v>
      </c>
      <c r="U111" s="200">
        <v>12283.236994219653</v>
      </c>
      <c r="V111" s="200">
        <v>12863.733144073811</v>
      </c>
      <c r="W111" s="200">
        <v>13558.059170381404</v>
      </c>
      <c r="X111" s="200">
        <v>12814.649618551828</v>
      </c>
      <c r="Y111" s="200">
        <v>12132.43420736493</v>
      </c>
      <c r="Z111" s="200">
        <v>11895.306833300087</v>
      </c>
      <c r="AA111" s="200">
        <v>11300.54801861154</v>
      </c>
      <c r="AB111" s="200">
        <v>10748.511077370516</v>
      </c>
      <c r="AC111" s="201">
        <v>11475.442635648302</v>
      </c>
    </row>
    <row r="112" spans="1:29" x14ac:dyDescent="0.2">
      <c r="A112" s="165" t="s">
        <v>143</v>
      </c>
      <c r="B112" s="142"/>
      <c r="C112" s="200">
        <v>4829.1233283803858</v>
      </c>
      <c r="D112" s="200">
        <v>5111.4291555919035</v>
      </c>
      <c r="E112" s="200">
        <v>7891.9208132691283</v>
      </c>
      <c r="F112" s="202">
        <v>5944.1577657471389</v>
      </c>
      <c r="G112" s="200">
        <v>9134.9757685369841</v>
      </c>
      <c r="H112" s="200">
        <v>9270.8988057825281</v>
      </c>
      <c r="I112" s="200">
        <v>8999.0527312914419</v>
      </c>
      <c r="J112" s="200">
        <v>14405.871638272794</v>
      </c>
      <c r="K112" s="200">
        <v>12418.300653594772</v>
      </c>
      <c r="L112" s="200">
        <v>16393.442622950817</v>
      </c>
      <c r="M112" s="200">
        <v>14039.855072463768</v>
      </c>
      <c r="N112" s="200">
        <v>15372.790161414296</v>
      </c>
      <c r="O112" s="200">
        <v>18314.73694073037</v>
      </c>
      <c r="P112" s="200">
        <v>17174.220963172804</v>
      </c>
      <c r="Q112" s="200">
        <v>19455.252918287941</v>
      </c>
      <c r="R112" s="200">
        <v>16088.666428316053</v>
      </c>
      <c r="S112" s="200">
        <v>11660.350993104623</v>
      </c>
      <c r="T112" s="200">
        <v>12248.628884826327</v>
      </c>
      <c r="U112" s="200">
        <v>11199.421965317917</v>
      </c>
      <c r="V112" s="200">
        <v>11533.002129169625</v>
      </c>
      <c r="W112" s="200">
        <v>13520.988216208079</v>
      </c>
      <c r="X112" s="200">
        <v>12087.379174075648</v>
      </c>
      <c r="Y112" s="200">
        <v>11289.057645956924</v>
      </c>
      <c r="Z112" s="200">
        <v>11164.974834201375</v>
      </c>
      <c r="AA112" s="200">
        <v>10610.153352542966</v>
      </c>
      <c r="AB112" s="200">
        <v>10095.907868568496</v>
      </c>
      <c r="AC112" s="201">
        <v>10855.727761921908</v>
      </c>
    </row>
    <row r="113" spans="1:29" ht="12" thickBot="1" x14ac:dyDescent="0.25">
      <c r="A113" s="165" t="s">
        <v>144</v>
      </c>
      <c r="C113" s="203">
        <v>5014.8588410104012</v>
      </c>
      <c r="D113" s="203">
        <v>5315.8863218155793</v>
      </c>
      <c r="E113" s="203">
        <v>8426.9662921348317</v>
      </c>
      <c r="F113" s="204">
        <v>6252.5704849869371</v>
      </c>
      <c r="G113" s="200">
        <v>9568.0242332491907</v>
      </c>
      <c r="H113" s="200">
        <v>9742.3004399748588</v>
      </c>
      <c r="I113" s="200">
        <v>9393.7480265235226</v>
      </c>
      <c r="J113" s="200">
        <v>15224.650880388584</v>
      </c>
      <c r="K113" s="200">
        <v>12962.962962962964</v>
      </c>
      <c r="L113" s="200">
        <v>17486.338797814205</v>
      </c>
      <c r="M113" s="200">
        <v>15398.55072463768</v>
      </c>
      <c r="N113" s="200">
        <v>17294.388931591082</v>
      </c>
      <c r="O113" s="200">
        <v>21322.77306747661</v>
      </c>
      <c r="P113" s="200">
        <v>19652.97450424929</v>
      </c>
      <c r="Q113" s="200">
        <v>22992.571630703929</v>
      </c>
      <c r="R113" s="200">
        <v>18591.347872720769</v>
      </c>
      <c r="S113" s="200">
        <v>12442.465440771215</v>
      </c>
      <c r="T113" s="200">
        <v>13162.705667276052</v>
      </c>
      <c r="U113" s="200">
        <v>11921.965317919074</v>
      </c>
      <c r="V113" s="200">
        <v>12242.725337118523</v>
      </c>
      <c r="W113" s="200">
        <v>14912.433634733648</v>
      </c>
      <c r="X113" s="200">
        <v>13155.214328200793</v>
      </c>
      <c r="Y113" s="200">
        <v>12252.425203740713</v>
      </c>
      <c r="Z113" s="200">
        <v>12130.905208107592</v>
      </c>
      <c r="AA113" s="200">
        <v>11476.187950037031</v>
      </c>
      <c r="AB113" s="200">
        <v>10862.205155895814</v>
      </c>
      <c r="AC113" s="201">
        <v>11773.252691128206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2.75" x14ac:dyDescent="0.2"/>
  <sheetData>
    <row r="1" spans="1:2" ht="15" x14ac:dyDescent="0.2">
      <c r="A1" s="112" t="s">
        <v>111</v>
      </c>
    </row>
    <row r="2" spans="1:2" x14ac:dyDescent="0.2">
      <c r="A2" t="s">
        <v>112</v>
      </c>
    </row>
    <row r="3" spans="1:2" x14ac:dyDescent="0.2">
      <c r="A3" t="s">
        <v>113</v>
      </c>
    </row>
    <row r="4" spans="1:2" x14ac:dyDescent="0.2">
      <c r="B4" t="s">
        <v>114</v>
      </c>
    </row>
    <row r="5" spans="1:2" x14ac:dyDescent="0.2">
      <c r="A5" t="s">
        <v>115</v>
      </c>
    </row>
    <row r="6" spans="1:2" x14ac:dyDescent="0.2">
      <c r="A6" t="s">
        <v>116</v>
      </c>
    </row>
    <row r="7" spans="1:2" x14ac:dyDescent="0.2">
      <c r="A7" t="s">
        <v>117</v>
      </c>
    </row>
    <row r="9" spans="1:2" ht="15" x14ac:dyDescent="0.2">
      <c r="A9" s="112" t="s">
        <v>118</v>
      </c>
    </row>
    <row r="10" spans="1:2" x14ac:dyDescent="0.2">
      <c r="A10" t="s">
        <v>119</v>
      </c>
    </row>
    <row r="11" spans="1:2" x14ac:dyDescent="0.2">
      <c r="A11" t="s">
        <v>122</v>
      </c>
    </row>
    <row r="12" spans="1:2" x14ac:dyDescent="0.2">
      <c r="A12" t="s">
        <v>120</v>
      </c>
    </row>
    <row r="13" spans="1:2" x14ac:dyDescent="0.2">
      <c r="A13" t="s">
        <v>121</v>
      </c>
    </row>
    <row r="14" spans="1:2" x14ac:dyDescent="0.2">
      <c r="A14" t="s">
        <v>127</v>
      </c>
    </row>
    <row r="15" spans="1:2" x14ac:dyDescent="0.2">
      <c r="A15" t="s">
        <v>126</v>
      </c>
    </row>
    <row r="16" spans="1:2" x14ac:dyDescent="0.2">
      <c r="A16" t="s">
        <v>129</v>
      </c>
    </row>
    <row r="17" spans="1:1" x14ac:dyDescent="0.2">
      <c r="A17" t="s">
        <v>128</v>
      </c>
    </row>
    <row r="18" spans="1:1" x14ac:dyDescent="0.2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2001-10-03T14:51:43Z</cp:lastPrinted>
  <dcterms:created xsi:type="dcterms:W3CDTF">1998-02-04T17:03:27Z</dcterms:created>
  <dcterms:modified xsi:type="dcterms:W3CDTF">2014-09-03T19:33:26Z</dcterms:modified>
</cp:coreProperties>
</file>