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8145" windowHeight="5925" firstSheet="1" activeTab="3"/>
  </bookViews>
  <sheets>
    <sheet name="SCE DWR bond sizing" sheetId="1" r:id="rId1"/>
    <sheet name="SCE purchase estimate" sheetId="2" r:id="rId2"/>
    <sheet name="Rate allocation" sheetId="4" r:id="rId3"/>
    <sheet name="Costs assumed" sheetId="3" r:id="rId4"/>
  </sheets>
  <externalReferences>
    <externalReference r:id="rId5"/>
  </externalReferences>
  <calcPr calcId="152511" iterate="1"/>
</workbook>
</file>

<file path=xl/calcChain.xml><?xml version="1.0" encoding="utf-8"?>
<calcChain xmlns="http://schemas.openxmlformats.org/spreadsheetml/2006/main">
  <c r="H17" i="3" l="1"/>
  <c r="H22" i="3"/>
  <c r="D24" i="3"/>
  <c r="D25" i="3"/>
  <c r="D26" i="3"/>
  <c r="H26" i="3" s="1"/>
  <c r="H38" i="3"/>
  <c r="H43" i="3"/>
  <c r="D45" i="3"/>
  <c r="D46" i="3"/>
  <c r="D47" i="3"/>
  <c r="D49" i="3" s="1"/>
  <c r="H47" i="3"/>
  <c r="D5" i="1"/>
  <c r="E5" i="1"/>
  <c r="F5" i="1"/>
  <c r="C9" i="1"/>
  <c r="C11" i="1" s="1"/>
  <c r="C15" i="1" s="1"/>
  <c r="D9" i="1"/>
  <c r="D11" i="1" s="1"/>
  <c r="D15" i="1" s="1"/>
  <c r="E9" i="1"/>
  <c r="E11" i="1" s="1"/>
  <c r="E15" i="1" s="1"/>
  <c r="F9" i="1"/>
  <c r="F11" i="1" s="1"/>
  <c r="F15" i="1" s="1"/>
  <c r="B7" i="2"/>
  <c r="C7" i="2"/>
  <c r="B9" i="2"/>
  <c r="B16" i="2" s="1"/>
  <c r="C9" i="2"/>
  <c r="C16" i="2" s="1"/>
  <c r="C18" i="2" s="1"/>
  <c r="B12" i="2"/>
  <c r="C12" i="2"/>
  <c r="B14" i="2"/>
  <c r="C14" i="2"/>
  <c r="D28" i="3" l="1"/>
</calcChain>
</file>

<file path=xl/sharedStrings.xml><?xml version="1.0" encoding="utf-8"?>
<sst xmlns="http://schemas.openxmlformats.org/spreadsheetml/2006/main" count="53" uniqueCount="33">
  <si>
    <t>Total DWR purchases</t>
  </si>
  <si>
    <t>SCE portion of DWR</t>
  </si>
  <si>
    <t>Debt service, 15 years, 6.5%,  with 1.2x coverage</t>
  </si>
  <si>
    <t>Past DWR purchases as a % of current rates</t>
  </si>
  <si>
    <t>SCE revenue at 7.3 cents per kWh</t>
  </si>
  <si>
    <t>(in USD millions)</t>
  </si>
  <si>
    <t>DWR purchases for SCE to bond offering date</t>
  </si>
  <si>
    <t>Year</t>
  </si>
  <si>
    <t>Rate</t>
  </si>
  <si>
    <t>Spot $'s</t>
  </si>
  <si>
    <t>Total SCE purchases by DWR</t>
  </si>
  <si>
    <t>Spot (MWH)</t>
  </si>
  <si>
    <t>Long Term (MWH)</t>
  </si>
  <si>
    <t>Total 2001 &amp; 2002</t>
  </si>
  <si>
    <t>Rate (average 5 year)</t>
  </si>
  <si>
    <t>Long Term $'s</t>
  </si>
  <si>
    <t>SCE PURCHASES BY DWR</t>
  </si>
  <si>
    <t>Total</t>
  </si>
  <si>
    <t>Nuclear</t>
  </si>
  <si>
    <t>Coal</t>
  </si>
  <si>
    <t>Hydro</t>
  </si>
  <si>
    <t>Total Gen</t>
  </si>
  <si>
    <t>QFs</t>
  </si>
  <si>
    <t>Resources</t>
  </si>
  <si>
    <t>Mix</t>
  </si>
  <si>
    <t>Cost</t>
  </si>
  <si>
    <t>DWR</t>
  </si>
  <si>
    <t>Retained Generation</t>
  </si>
  <si>
    <t>QF</t>
  </si>
  <si>
    <t>Subtotal SCE</t>
  </si>
  <si>
    <t>Gen Cost</t>
  </si>
  <si>
    <t>SCE  10 year Generation Mix with QF's at $81.13</t>
  </si>
  <si>
    <t>SCE  10 year Generation Mix with QF's at $120.00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</si>
</sst>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0.0%"/>
    <numFmt numFmtId="169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5" fontId="0" fillId="0" borderId="0" xfId="2" applyNumberFormat="1" applyFont="1"/>
    <xf numFmtId="165" fontId="0" fillId="0" borderId="0" xfId="0" applyNumberFormat="1"/>
    <xf numFmtId="166" fontId="0" fillId="0" borderId="0" xfId="3" applyNumberFormat="1" applyFont="1"/>
    <xf numFmtId="6" fontId="0" fillId="0" borderId="0" xfId="0" applyNumberFormat="1"/>
    <xf numFmtId="169" fontId="0" fillId="0" borderId="0" xfId="1" applyNumberFormat="1" applyFont="1"/>
    <xf numFmtId="44" fontId="0" fillId="0" borderId="0" xfId="2" applyFont="1"/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166" fontId="0" fillId="0" borderId="0" xfId="3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166" fontId="0" fillId="0" borderId="5" xfId="3" applyNumberFormat="1" applyFont="1" applyBorder="1"/>
    <xf numFmtId="44" fontId="0" fillId="0" borderId="5" xfId="2" applyFont="1" applyBorder="1"/>
    <xf numFmtId="0" fontId="0" fillId="0" borderId="6" xfId="0" applyBorder="1"/>
    <xf numFmtId="0" fontId="0" fillId="0" borderId="7" xfId="0" applyBorder="1"/>
    <xf numFmtId="166" fontId="0" fillId="0" borderId="7" xfId="3" applyNumberFormat="1" applyFont="1" applyBorder="1"/>
    <xf numFmtId="0" fontId="0" fillId="0" borderId="8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131882157563409E-2"/>
          <c:y val="0.16483538595062719"/>
          <c:w val="0.94538780269355194"/>
          <c:h val="0.8049461347255627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[1]Sheet1!$A$8</c:f>
              <c:strCache>
                <c:ptCount val="1"/>
                <c:pt idx="0">
                  <c:v>Pre January Rates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[1]Sheet1!$B$8:$G$8</c:f>
              <c:numCache>
                <c:formatCode>General</c:formatCode>
                <c:ptCount val="6"/>
                <c:pt idx="0">
                  <c:v>6.3</c:v>
                </c:pt>
              </c:numCache>
            </c:numRef>
          </c:val>
        </c:ser>
        <c:ser>
          <c:idx val="1"/>
          <c:order val="1"/>
          <c:tx>
            <c:strRef>
              <c:f>[1]Sheet1!$A$9</c:f>
              <c:strCache>
                <c:ptCount val="1"/>
                <c:pt idx="0">
                  <c:v>January Increase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[1]Sheet1!$B$9:$G$9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[1]Sheet1!$A$10</c:f>
              <c:strCache>
                <c:ptCount val="1"/>
                <c:pt idx="0">
                  <c:v>Proposed Increase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[1]Sheet1!$B$10:$G$10</c:f>
              <c:numCache>
                <c:formatCode>General</c:formatCode>
                <c:ptCount val="6"/>
                <c:pt idx="0">
                  <c:v>2.2999999999999998</c:v>
                </c:pt>
              </c:numCache>
            </c:numRef>
          </c:val>
        </c:ser>
        <c:ser>
          <c:idx val="3"/>
          <c:order val="3"/>
          <c:tx>
            <c:strRef>
              <c:f>[1]Sheet1!$A$11</c:f>
              <c:strCache>
                <c:ptCount val="1"/>
                <c:pt idx="0">
                  <c:v>SCE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[1]Sheet1!$B$11:$G$11</c:f>
              <c:numCache>
                <c:formatCode>General</c:formatCode>
                <c:ptCount val="6"/>
                <c:pt idx="2">
                  <c:v>5.3</c:v>
                </c:pt>
              </c:numCache>
            </c:numRef>
          </c:val>
        </c:ser>
        <c:ser>
          <c:idx val="4"/>
          <c:order val="4"/>
          <c:tx>
            <c:strRef>
              <c:f>[1]Sheet1!$A$12</c:f>
              <c:strCache>
                <c:ptCount val="1"/>
                <c:pt idx="0">
                  <c:v>DWR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[1]Sheet1!$B$12:$G$12</c:f>
              <c:numCache>
                <c:formatCode>General</c:formatCode>
                <c:ptCount val="6"/>
                <c:pt idx="2">
                  <c:v>4.3</c:v>
                </c:pt>
              </c:numCache>
            </c:numRef>
          </c:val>
        </c:ser>
        <c:ser>
          <c:idx val="5"/>
          <c:order val="5"/>
          <c:tx>
            <c:strRef>
              <c:f>[1]Sheet1!$A$13</c:f>
              <c:strCache>
                <c:ptCount val="1"/>
                <c:pt idx="0">
                  <c:v>Future SCE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[1]Sheet1!$B$13:$G$13</c:f>
              <c:numCache>
                <c:formatCode>General</c:formatCode>
                <c:ptCount val="6"/>
                <c:pt idx="4">
                  <c:v>4.9000000000000004</c:v>
                </c:pt>
              </c:numCache>
            </c:numRef>
          </c:val>
        </c:ser>
        <c:ser>
          <c:idx val="6"/>
          <c:order val="6"/>
          <c:tx>
            <c:strRef>
              <c:f>[1]Sheet1!$A$14</c:f>
              <c:strCache>
                <c:ptCount val="1"/>
                <c:pt idx="0">
                  <c:v>Past SCE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[1]Sheet1!$B$14:$G$14</c:f>
              <c:numCache>
                <c:formatCode>General</c:formatCode>
                <c:ptCount val="6"/>
                <c:pt idx="4">
                  <c:v>0.4</c:v>
                </c:pt>
              </c:numCache>
            </c:numRef>
          </c:val>
        </c:ser>
        <c:ser>
          <c:idx val="7"/>
          <c:order val="7"/>
          <c:tx>
            <c:strRef>
              <c:f>[1]Sheet1!$A$15</c:f>
              <c:strCache>
                <c:ptCount val="1"/>
                <c:pt idx="0">
                  <c:v>Future DWR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[1]Sheet1!$B$15:$G$15</c:f>
              <c:numCache>
                <c:formatCode>General</c:formatCode>
                <c:ptCount val="6"/>
                <c:pt idx="4">
                  <c:v>3.7</c:v>
                </c:pt>
              </c:numCache>
            </c:numRef>
          </c:val>
        </c:ser>
        <c:ser>
          <c:idx val="8"/>
          <c:order val="8"/>
          <c:tx>
            <c:strRef>
              <c:f>[1]Sheet1!$A$16</c:f>
              <c:strCache>
                <c:ptCount val="1"/>
                <c:pt idx="0">
                  <c:v>Past DWR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[1]Sheet1!$B$16:$G$16</c:f>
              <c:numCache>
                <c:formatCode>General</c:formatCode>
                <c:ptCount val="6"/>
                <c:pt idx="4">
                  <c:v>0.6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48075488"/>
        <c:axId val="148076048"/>
      </c:barChart>
      <c:catAx>
        <c:axId val="148075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48076048"/>
        <c:crosses val="autoZero"/>
        <c:auto val="1"/>
        <c:lblAlgn val="ctr"/>
        <c:lblOffset val="100"/>
        <c:noMultiLvlLbl val="0"/>
      </c:catAx>
      <c:valAx>
        <c:axId val="14807604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4807548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9</xdr:col>
      <xdr:colOff>180975</xdr:colOff>
      <xdr:row>26</xdr:row>
      <xdr:rowOff>66675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0.15633</cdr:x>
      <cdr:y>0.1805</cdr:y>
    </cdr:from>
    <cdr:to>
      <cdr:x>0.20368</cdr:x>
      <cdr:y>0.33466</cdr:y>
    </cdr:to>
    <cdr:sp macro="" textlink="">
      <cdr:nvSpPr>
        <cdr:cNvPr id="14337" name="AutoShape 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95364" y="630706"/>
          <a:ext cx="239902" cy="535948"/>
        </a:xfrm>
        <a:prstGeom xmlns:a="http://schemas.openxmlformats.org/drawingml/2006/main" prst="rightBrace">
          <a:avLst>
            <a:gd name="adj1" fmla="val 18617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0.21692</cdr:x>
      <cdr:y>0.2143</cdr:y>
    </cdr:from>
    <cdr:to>
      <cdr:x>0.3354</cdr:x>
      <cdr:y>0.31837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2389" y="748209"/>
          <a:ext cx="600375" cy="3618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Proposed </a:t>
          </a:r>
        </a:p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Increase</a:t>
          </a:r>
        </a:p>
      </cdr:txBody>
    </cdr:sp>
  </cdr:relSizeAnchor>
  <cdr:relSizeAnchor xmlns:cdr="http://schemas.openxmlformats.org/drawingml/2006/chartDrawing">
    <cdr:from>
      <cdr:x>0.15633</cdr:x>
      <cdr:y>0.35143</cdr:y>
    </cdr:from>
    <cdr:to>
      <cdr:x>0.20368</cdr:x>
      <cdr:y>0.42535</cdr:y>
    </cdr:to>
    <cdr:sp macro="" textlink="">
      <cdr:nvSpPr>
        <cdr:cNvPr id="14339" name="AutoShape 3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95364" y="1224982"/>
          <a:ext cx="239902" cy="256985"/>
        </a:xfrm>
        <a:prstGeom xmlns:a="http://schemas.openxmlformats.org/drawingml/2006/main" prst="rightBrace">
          <a:avLst>
            <a:gd name="adj1" fmla="val 8927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0.15633</cdr:x>
      <cdr:y>0.45818</cdr:y>
    </cdr:from>
    <cdr:to>
      <cdr:x>0.20368</cdr:x>
      <cdr:y>0.94545</cdr:y>
    </cdr:to>
    <cdr:sp macro="" textlink="">
      <cdr:nvSpPr>
        <cdr:cNvPr id="14340" name="AutoShape 4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95364" y="1596088"/>
          <a:ext cx="239902" cy="1694069"/>
        </a:xfrm>
        <a:prstGeom xmlns:a="http://schemas.openxmlformats.org/drawingml/2006/main" prst="rightBrace">
          <a:avLst>
            <a:gd name="adj1" fmla="val 58846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0.20368</cdr:x>
      <cdr:y>0.63957</cdr:y>
    </cdr:from>
    <cdr:to>
      <cdr:x>0.3484</cdr:x>
      <cdr:y>0.74364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266" y="2226715"/>
          <a:ext cx="733377" cy="3618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Pre-January </a:t>
          </a:r>
        </a:p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Rates</a:t>
          </a:r>
        </a:p>
      </cdr:txBody>
    </cdr:sp>
  </cdr:relSizeAnchor>
  <cdr:relSizeAnchor xmlns:cdr="http://schemas.openxmlformats.org/drawingml/2006/chartDrawing">
    <cdr:from>
      <cdr:x>0.21692</cdr:x>
      <cdr:y>0.33466</cdr:y>
    </cdr:from>
    <cdr:to>
      <cdr:x>0.32412</cdr:x>
      <cdr:y>0.43873</cdr:y>
    </cdr:to>
    <cdr:sp macro="" textlink="">
      <cdr:nvSpPr>
        <cdr:cNvPr id="1434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2389" y="1166654"/>
          <a:ext cx="543196" cy="3618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January </a:t>
          </a:r>
        </a:p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Increase</a:t>
          </a:r>
        </a:p>
      </cdr:txBody>
    </cdr:sp>
  </cdr:relSizeAnchor>
  <cdr:relSizeAnchor xmlns:cdr="http://schemas.openxmlformats.org/drawingml/2006/chartDrawing">
    <cdr:from>
      <cdr:x>0.78774</cdr:x>
      <cdr:y>0.57951</cdr:y>
    </cdr:from>
    <cdr:to>
      <cdr:x>0.83484</cdr:x>
      <cdr:y>0.95907</cdr:y>
    </cdr:to>
    <cdr:sp macro="" textlink="">
      <cdr:nvSpPr>
        <cdr:cNvPr id="14343" name="AutoShape 7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94879" y="2017915"/>
          <a:ext cx="238658" cy="1319582"/>
        </a:xfrm>
        <a:prstGeom xmlns:a="http://schemas.openxmlformats.org/drawingml/2006/main" prst="rightBrace">
          <a:avLst>
            <a:gd name="adj1" fmla="val 46076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0.47645</cdr:x>
      <cdr:y>0.16421</cdr:y>
    </cdr:from>
    <cdr:to>
      <cdr:x>0.52355</cdr:x>
      <cdr:y>0.51921</cdr:y>
    </cdr:to>
    <cdr:sp macro="" textlink="">
      <cdr:nvSpPr>
        <cdr:cNvPr id="14344" name="AutoShape 8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417496" y="574068"/>
          <a:ext cx="238658" cy="1234202"/>
        </a:xfrm>
        <a:prstGeom xmlns:a="http://schemas.openxmlformats.org/drawingml/2006/main" prst="rightBrace">
          <a:avLst>
            <a:gd name="adj1" fmla="val 43095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0.47645</cdr:x>
      <cdr:y>0.53283</cdr:y>
    </cdr:from>
    <cdr:to>
      <cdr:x>0.52355</cdr:x>
      <cdr:y>0.95907</cdr:y>
    </cdr:to>
    <cdr:sp macro="" textlink="">
      <cdr:nvSpPr>
        <cdr:cNvPr id="14345" name="AutoShape 9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417496" y="1855609"/>
          <a:ext cx="238658" cy="1481888"/>
        </a:xfrm>
        <a:prstGeom xmlns:a="http://schemas.openxmlformats.org/drawingml/2006/main" prst="rightBrace">
          <a:avLst>
            <a:gd name="adj1" fmla="val 51744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0.78774</cdr:x>
      <cdr:y>0.2143</cdr:y>
    </cdr:from>
    <cdr:to>
      <cdr:x>0.83484</cdr:x>
      <cdr:y>0.51921</cdr:y>
    </cdr:to>
    <cdr:sp macro="" textlink="">
      <cdr:nvSpPr>
        <cdr:cNvPr id="14346" name="AutoShape 10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94879" y="748209"/>
          <a:ext cx="238658" cy="1060061"/>
        </a:xfrm>
        <a:prstGeom xmlns:a="http://schemas.openxmlformats.org/drawingml/2006/main" prst="rightBrace">
          <a:avLst>
            <a:gd name="adj1" fmla="val 37015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0.78774</cdr:x>
      <cdr:y>0.16421</cdr:y>
    </cdr:from>
    <cdr:to>
      <cdr:x>0.83484</cdr:x>
      <cdr:y>0.19728</cdr:y>
    </cdr:to>
    <cdr:sp macro="" textlink="">
      <cdr:nvSpPr>
        <cdr:cNvPr id="14347" name="AutoShape 1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94879" y="574068"/>
          <a:ext cx="238658" cy="114967"/>
        </a:xfrm>
        <a:prstGeom xmlns:a="http://schemas.openxmlformats.org/drawingml/2006/main" prst="rightBrace">
          <a:avLst>
            <a:gd name="adj1" fmla="val 8333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0.78774</cdr:x>
      <cdr:y>0.53283</cdr:y>
    </cdr:from>
    <cdr:to>
      <cdr:x>0.83484</cdr:x>
      <cdr:y>0.56565</cdr:y>
    </cdr:to>
    <cdr:sp macro="" textlink="">
      <cdr:nvSpPr>
        <cdr:cNvPr id="14348" name="AutoShape 12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94879" y="1855609"/>
          <a:ext cx="238658" cy="114121"/>
        </a:xfrm>
        <a:prstGeom xmlns:a="http://schemas.openxmlformats.org/drawingml/2006/main" prst="rightBrace">
          <a:avLst>
            <a:gd name="adj1" fmla="val 8333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0.54612</cdr:x>
      <cdr:y>0.31861</cdr:y>
    </cdr:from>
    <cdr:to>
      <cdr:x>0.61946</cdr:x>
      <cdr:y>0.37624</cdr:y>
    </cdr:to>
    <cdr:sp macro="" textlink="">
      <cdr:nvSpPr>
        <cdr:cNvPr id="1434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70511" y="1110861"/>
          <a:ext cx="371661" cy="200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DWR</a:t>
          </a:r>
        </a:p>
      </cdr:txBody>
    </cdr:sp>
  </cdr:relSizeAnchor>
  <cdr:relSizeAnchor xmlns:cdr="http://schemas.openxmlformats.org/drawingml/2006/chartDrawing">
    <cdr:from>
      <cdr:x>0.55372</cdr:x>
      <cdr:y>0.70862</cdr:y>
    </cdr:from>
    <cdr:to>
      <cdr:x>0.61946</cdr:x>
      <cdr:y>0.76625</cdr:y>
    </cdr:to>
    <cdr:sp macro="" textlink="">
      <cdr:nvSpPr>
        <cdr:cNvPr id="1435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9045" y="2466792"/>
          <a:ext cx="333127" cy="200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SCE</a:t>
          </a:r>
        </a:p>
      </cdr:txBody>
    </cdr:sp>
  </cdr:relSizeAnchor>
  <cdr:relSizeAnchor xmlns:cdr="http://schemas.openxmlformats.org/drawingml/2006/chartDrawing">
    <cdr:from>
      <cdr:x>0.83484</cdr:x>
      <cdr:y>0.15618</cdr:y>
    </cdr:from>
    <cdr:to>
      <cdr:x>0.96632</cdr:x>
      <cdr:y>0.21381</cdr:y>
    </cdr:to>
    <cdr:sp macro="" textlink="">
      <cdr:nvSpPr>
        <cdr:cNvPr id="14351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3537" y="546171"/>
          <a:ext cx="666255" cy="200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Past DWR</a:t>
          </a:r>
        </a:p>
      </cdr:txBody>
    </cdr:sp>
  </cdr:relSizeAnchor>
  <cdr:relSizeAnchor xmlns:cdr="http://schemas.openxmlformats.org/drawingml/2006/chartDrawing">
    <cdr:from>
      <cdr:x>0.83484</cdr:x>
      <cdr:y>0.33466</cdr:y>
    </cdr:from>
    <cdr:to>
      <cdr:x>0.9852</cdr:x>
      <cdr:y>0.39228</cdr:y>
    </cdr:to>
    <cdr:sp macro="" textlink="">
      <cdr:nvSpPr>
        <cdr:cNvPr id="14352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3537" y="1166654"/>
          <a:ext cx="761967" cy="200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Future DWR</a:t>
          </a:r>
        </a:p>
      </cdr:txBody>
    </cdr:sp>
  </cdr:relSizeAnchor>
  <cdr:relSizeAnchor xmlns:cdr="http://schemas.openxmlformats.org/drawingml/2006/chartDrawing">
    <cdr:from>
      <cdr:x>0.83484</cdr:x>
      <cdr:y>0.52164</cdr:y>
    </cdr:from>
    <cdr:to>
      <cdr:x>0.95896</cdr:x>
      <cdr:y>0.57927</cdr:y>
    </cdr:to>
    <cdr:sp macro="" textlink="">
      <cdr:nvSpPr>
        <cdr:cNvPr id="14353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3537" y="1816723"/>
          <a:ext cx="628964" cy="2003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Past SCE</a:t>
          </a:r>
        </a:p>
      </cdr:txBody>
    </cdr:sp>
  </cdr:relSizeAnchor>
  <cdr:relSizeAnchor xmlns:cdr="http://schemas.openxmlformats.org/drawingml/2006/chartDrawing">
    <cdr:from>
      <cdr:x>0.83484</cdr:x>
      <cdr:y>0.74485</cdr:y>
    </cdr:from>
    <cdr:to>
      <cdr:x>0.9776</cdr:x>
      <cdr:y>0.80248</cdr:y>
    </cdr:to>
    <cdr:sp macro="" textlink="">
      <cdr:nvSpPr>
        <cdr:cNvPr id="14354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3537" y="2592749"/>
          <a:ext cx="723433" cy="200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Future SCE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M\RAAP\Brown\SCE_042701\Proposed%20Rate%20Structe%20Struct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A8" t="str">
            <v>Pre January Rates</v>
          </cell>
          <cell r="B8">
            <v>6.3</v>
          </cell>
        </row>
        <row r="9">
          <cell r="A9" t="str">
            <v>January Increase</v>
          </cell>
          <cell r="B9">
            <v>1</v>
          </cell>
        </row>
        <row r="10">
          <cell r="A10" t="str">
            <v>Proposed Increase</v>
          </cell>
          <cell r="B10">
            <v>2.2999999999999998</v>
          </cell>
        </row>
        <row r="11">
          <cell r="A11" t="str">
            <v>SCE</v>
          </cell>
          <cell r="D11">
            <v>5.3</v>
          </cell>
        </row>
        <row r="12">
          <cell r="A12" t="str">
            <v>DWR</v>
          </cell>
          <cell r="D12">
            <v>4.3</v>
          </cell>
        </row>
        <row r="13">
          <cell r="A13" t="str">
            <v>Future SCE</v>
          </cell>
          <cell r="F13">
            <v>4.9000000000000004</v>
          </cell>
        </row>
        <row r="14">
          <cell r="A14" t="str">
            <v>Past SCE</v>
          </cell>
          <cell r="F14">
            <v>0.4</v>
          </cell>
        </row>
        <row r="15">
          <cell r="A15" t="str">
            <v>Future DWR</v>
          </cell>
          <cell r="F15">
            <v>3.7</v>
          </cell>
        </row>
        <row r="16">
          <cell r="A16" t="str">
            <v>Past DWR</v>
          </cell>
          <cell r="F16">
            <v>0.6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A22" sqref="A22"/>
    </sheetView>
  </sheetViews>
  <sheetFormatPr defaultRowHeight="12.75" x14ac:dyDescent="0.2"/>
  <cols>
    <col min="1" max="1" width="42.28515625" customWidth="1"/>
    <col min="2" max="2" width="4" customWidth="1"/>
    <col min="3" max="3" width="11.28515625" bestFit="1" customWidth="1"/>
  </cols>
  <sheetData>
    <row r="3" spans="1:6" x14ac:dyDescent="0.2">
      <c r="A3" t="s">
        <v>5</v>
      </c>
    </row>
    <row r="5" spans="1:6" x14ac:dyDescent="0.2">
      <c r="A5" t="s">
        <v>0</v>
      </c>
      <c r="C5" s="1">
        <v>12000</v>
      </c>
      <c r="D5" s="2">
        <f>+C5+2000</f>
        <v>14000</v>
      </c>
      <c r="E5" s="2">
        <f>+D5+2000</f>
        <v>16000</v>
      </c>
      <c r="F5" s="2">
        <f>+E5+2000</f>
        <v>18000</v>
      </c>
    </row>
    <row r="7" spans="1:6" x14ac:dyDescent="0.2">
      <c r="A7" t="s">
        <v>1</v>
      </c>
      <c r="C7" s="3">
        <v>0.39500000000000002</v>
      </c>
      <c r="D7" s="3">
        <v>0.39500000000000002</v>
      </c>
      <c r="E7" s="3">
        <v>0.39500000000000002</v>
      </c>
      <c r="F7" s="3">
        <v>0.39500000000000002</v>
      </c>
    </row>
    <row r="9" spans="1:6" x14ac:dyDescent="0.2">
      <c r="A9" t="s">
        <v>6</v>
      </c>
      <c r="C9" s="1">
        <f>+C7*C5</f>
        <v>4740</v>
      </c>
      <c r="D9" s="1">
        <f>+D7*D5</f>
        <v>5530</v>
      </c>
      <c r="E9" s="1">
        <f>+E7*E5</f>
        <v>6320</v>
      </c>
      <c r="F9" s="1">
        <f>+F7*F5</f>
        <v>7110</v>
      </c>
    </row>
    <row r="11" spans="1:6" x14ac:dyDescent="0.2">
      <c r="A11" t="s">
        <v>2</v>
      </c>
      <c r="C11" s="4">
        <f>-PMT(0.065,15,C9)*1.2</f>
        <v>604.93462950527532</v>
      </c>
      <c r="D11" s="4">
        <f>-PMT(0.065,15,D9)*1.2</f>
        <v>705.75706775615458</v>
      </c>
      <c r="E11" s="4">
        <f>-PMT(0.065,15,E9)*1.2</f>
        <v>806.57950600703373</v>
      </c>
      <c r="F11" s="4">
        <f>-PMT(0.065,15,F9)*1.2</f>
        <v>907.40194425791299</v>
      </c>
    </row>
    <row r="13" spans="1:6" x14ac:dyDescent="0.2">
      <c r="A13" t="s">
        <v>4</v>
      </c>
      <c r="C13" s="1">
        <v>5800</v>
      </c>
      <c r="D13" s="1">
        <v>5800</v>
      </c>
      <c r="E13" s="1">
        <v>5800</v>
      </c>
      <c r="F13" s="1">
        <v>5800</v>
      </c>
    </row>
    <row r="15" spans="1:6" x14ac:dyDescent="0.2">
      <c r="A15" t="s">
        <v>3</v>
      </c>
      <c r="C15" s="3">
        <f>+C11/C13</f>
        <v>0.10429907405263368</v>
      </c>
      <c r="D15" s="3">
        <f>+D11/D13</f>
        <v>0.12168225306140597</v>
      </c>
      <c r="E15" s="3">
        <f>+E11/E13</f>
        <v>0.13906543207017824</v>
      </c>
      <c r="F15" s="3">
        <f>+F11/F13</f>
        <v>0.15644861107895053</v>
      </c>
    </row>
  </sheetData>
  <phoneticPr fontId="0" type="noConversion"/>
  <pageMargins left="0.75" right="0.75" top="1" bottom="1" header="0.5" footer="0.5"/>
  <pageSetup scale="130" orientation="landscape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workbookViewId="0">
      <selection activeCell="B3" sqref="B3"/>
    </sheetView>
  </sheetViews>
  <sheetFormatPr defaultRowHeight="12.75" x14ac:dyDescent="0.2"/>
  <cols>
    <col min="1" max="1" width="30.28515625" customWidth="1"/>
    <col min="2" max="2" width="17.7109375" bestFit="1" customWidth="1"/>
    <col min="3" max="3" width="17.28515625" customWidth="1"/>
  </cols>
  <sheetData>
    <row r="3" spans="1:3" x14ac:dyDescent="0.2">
      <c r="B3" s="7" t="s">
        <v>16</v>
      </c>
    </row>
    <row r="5" spans="1:3" x14ac:dyDescent="0.2">
      <c r="A5" t="s">
        <v>7</v>
      </c>
      <c r="B5">
        <v>2001</v>
      </c>
      <c r="C5">
        <v>2002</v>
      </c>
    </row>
    <row r="7" spans="1:3" x14ac:dyDescent="0.2">
      <c r="A7" t="s">
        <v>11</v>
      </c>
      <c r="B7" s="5">
        <f>0.17*83000000</f>
        <v>14110000.000000002</v>
      </c>
      <c r="C7" s="5">
        <f>0.11*83000000</f>
        <v>9130000</v>
      </c>
    </row>
    <row r="8" spans="1:3" x14ac:dyDescent="0.2">
      <c r="A8" t="s">
        <v>8</v>
      </c>
      <c r="B8" s="6">
        <v>275</v>
      </c>
      <c r="C8" s="6">
        <v>135</v>
      </c>
    </row>
    <row r="9" spans="1:3" x14ac:dyDescent="0.2">
      <c r="A9" t="s">
        <v>9</v>
      </c>
      <c r="B9" s="1">
        <f>+B8*B7</f>
        <v>3880250000.0000005</v>
      </c>
      <c r="C9" s="1">
        <f>+C8*C7</f>
        <v>1232550000</v>
      </c>
    </row>
    <row r="12" spans="1:3" x14ac:dyDescent="0.2">
      <c r="A12" t="s">
        <v>12</v>
      </c>
      <c r="B12" s="5">
        <f>0.14*83000000</f>
        <v>11620000.000000002</v>
      </c>
      <c r="C12" s="5">
        <f>0.21*83000000</f>
        <v>17430000</v>
      </c>
    </row>
    <row r="13" spans="1:3" x14ac:dyDescent="0.2">
      <c r="A13" t="s">
        <v>14</v>
      </c>
      <c r="B13" s="6">
        <v>90</v>
      </c>
      <c r="C13" s="6">
        <v>90</v>
      </c>
    </row>
    <row r="14" spans="1:3" x14ac:dyDescent="0.2">
      <c r="A14" t="s">
        <v>15</v>
      </c>
      <c r="B14" s="2">
        <f>+B12*B13</f>
        <v>1045800000.0000001</v>
      </c>
      <c r="C14" s="2">
        <f>+C12*C13</f>
        <v>1568700000</v>
      </c>
    </row>
    <row r="16" spans="1:3" x14ac:dyDescent="0.2">
      <c r="A16" t="s">
        <v>10</v>
      </c>
      <c r="B16" s="2">
        <f>+B9+B14</f>
        <v>4926050000.000001</v>
      </c>
      <c r="C16" s="2">
        <f>+C9+C14</f>
        <v>2801250000</v>
      </c>
    </row>
    <row r="18" spans="1:3" x14ac:dyDescent="0.2">
      <c r="A18" t="s">
        <v>13</v>
      </c>
      <c r="C18" s="2">
        <f>+C16+B16</f>
        <v>7727300000.000001</v>
      </c>
    </row>
  </sheetData>
  <phoneticPr fontId="0" type="noConversion"/>
  <pageMargins left="0.75" right="0.75" top="1" bottom="1" header="0.5" footer="0.5"/>
  <pageSetup scale="135" orientation="landscape" horizontalDpi="12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0"/>
  <sheetViews>
    <sheetView tabSelected="1" topLeftCell="A11" workbookViewId="0">
      <selection activeCell="B12" sqref="B12"/>
    </sheetView>
  </sheetViews>
  <sheetFormatPr defaultRowHeight="12.75" x14ac:dyDescent="0.2"/>
  <sheetData>
    <row r="3" spans="2:9" x14ac:dyDescent="0.2">
      <c r="G3" s="6"/>
    </row>
    <row r="10" spans="2:9" ht="13.5" thickBot="1" x14ac:dyDescent="0.25"/>
    <row r="11" spans="2:9" ht="13.5" thickTop="1" x14ac:dyDescent="0.2">
      <c r="B11" s="13"/>
      <c r="C11" s="14" t="s">
        <v>31</v>
      </c>
      <c r="D11" s="15"/>
      <c r="E11" s="15"/>
      <c r="F11" s="15"/>
      <c r="G11" s="15"/>
      <c r="H11" s="16"/>
      <c r="I11" s="8"/>
    </row>
    <row r="12" spans="2:9" x14ac:dyDescent="0.2">
      <c r="B12" s="17"/>
      <c r="C12" s="8"/>
      <c r="D12" s="8"/>
      <c r="E12" s="8"/>
      <c r="F12" s="8"/>
      <c r="G12" s="8"/>
      <c r="H12" s="18"/>
      <c r="I12" s="8"/>
    </row>
    <row r="13" spans="2:9" x14ac:dyDescent="0.2">
      <c r="B13" s="17"/>
      <c r="C13" s="9"/>
      <c r="D13" s="9"/>
      <c r="E13" s="9"/>
      <c r="F13" s="9"/>
      <c r="G13" s="9"/>
      <c r="H13" s="19" t="s">
        <v>17</v>
      </c>
      <c r="I13" s="8"/>
    </row>
    <row r="14" spans="2:9" x14ac:dyDescent="0.2">
      <c r="B14" s="17"/>
      <c r="C14" s="9" t="s">
        <v>18</v>
      </c>
      <c r="D14" s="9" t="s">
        <v>19</v>
      </c>
      <c r="E14" s="9" t="s">
        <v>20</v>
      </c>
      <c r="F14" s="9" t="s">
        <v>21</v>
      </c>
      <c r="G14" s="9" t="s">
        <v>22</v>
      </c>
      <c r="H14" s="19" t="s">
        <v>23</v>
      </c>
      <c r="I14" s="8"/>
    </row>
    <row r="15" spans="2:9" x14ac:dyDescent="0.2">
      <c r="B15" s="17"/>
      <c r="C15" s="8"/>
      <c r="D15" s="8"/>
      <c r="E15" s="8"/>
      <c r="F15" s="8"/>
      <c r="G15" s="8"/>
      <c r="H15" s="18"/>
      <c r="I15" s="8"/>
    </row>
    <row r="16" spans="2:9" x14ac:dyDescent="0.2">
      <c r="B16" s="17" t="s">
        <v>24</v>
      </c>
      <c r="C16" s="10">
        <v>0.31437612447924007</v>
      </c>
      <c r="D16" s="10">
        <v>0.17886919473179921</v>
      </c>
      <c r="E16" s="10">
        <v>7.3364636089220128E-2</v>
      </c>
      <c r="F16" s="10">
        <v>0.56707985686846429</v>
      </c>
      <c r="G16" s="10">
        <v>0.43292014313153621</v>
      </c>
      <c r="H16" s="20">
        <v>1</v>
      </c>
      <c r="I16" s="8"/>
    </row>
    <row r="17" spans="2:9" x14ac:dyDescent="0.2">
      <c r="B17" s="17" t="s">
        <v>25</v>
      </c>
      <c r="C17" s="11">
        <v>48.72</v>
      </c>
      <c r="D17" s="11">
        <v>23</v>
      </c>
      <c r="E17" s="11">
        <v>34</v>
      </c>
      <c r="F17" s="11">
        <v>38.716515683180141</v>
      </c>
      <c r="G17" s="11">
        <v>81.129447854405001</v>
      </c>
      <c r="H17" s="21">
        <f>+(C16*C17)+(D16*D17)+(E16*E17)+(G16*G17)</f>
        <v>57.047366067804958</v>
      </c>
      <c r="I17" s="8"/>
    </row>
    <row r="18" spans="2:9" x14ac:dyDescent="0.2">
      <c r="B18" s="17"/>
      <c r="C18" s="8"/>
      <c r="D18" s="8"/>
      <c r="E18" s="8"/>
      <c r="F18" s="8"/>
      <c r="G18" s="8"/>
      <c r="H18" s="18"/>
      <c r="I18" s="8"/>
    </row>
    <row r="19" spans="2:9" x14ac:dyDescent="0.2">
      <c r="B19" s="17"/>
      <c r="C19" s="8"/>
      <c r="D19" s="8"/>
      <c r="E19" s="8"/>
      <c r="F19" s="8"/>
      <c r="G19" s="8"/>
      <c r="H19" s="18"/>
      <c r="I19" s="8"/>
    </row>
    <row r="20" spans="2:9" x14ac:dyDescent="0.2">
      <c r="B20" s="17"/>
      <c r="C20" s="8"/>
      <c r="D20" s="12" t="s">
        <v>24</v>
      </c>
      <c r="E20" s="8"/>
      <c r="F20" s="12" t="s">
        <v>8</v>
      </c>
      <c r="G20" s="8"/>
      <c r="H20" s="18" t="s">
        <v>30</v>
      </c>
      <c r="I20" s="8"/>
    </row>
    <row r="21" spans="2:9" x14ac:dyDescent="0.2">
      <c r="B21" s="17"/>
      <c r="C21" s="8"/>
      <c r="D21" s="8"/>
      <c r="E21" s="8"/>
      <c r="F21" s="8"/>
      <c r="G21" s="8"/>
      <c r="H21" s="18"/>
      <c r="I21" s="8"/>
    </row>
    <row r="22" spans="2:9" x14ac:dyDescent="0.2">
      <c r="B22" s="17" t="s">
        <v>26</v>
      </c>
      <c r="C22" s="8"/>
      <c r="D22" s="10">
        <v>0.36299999999999999</v>
      </c>
      <c r="E22" s="8"/>
      <c r="F22" s="11">
        <v>3.7</v>
      </c>
      <c r="G22" s="8"/>
      <c r="H22" s="21">
        <f>+F22/D22</f>
        <v>10.19283746556474</v>
      </c>
      <c r="I22" s="8"/>
    </row>
    <row r="23" spans="2:9" x14ac:dyDescent="0.2">
      <c r="B23" s="17"/>
      <c r="C23" s="8"/>
      <c r="D23" s="10"/>
      <c r="E23" s="8"/>
      <c r="F23" s="8"/>
      <c r="G23" s="8"/>
      <c r="H23" s="18"/>
      <c r="I23" s="8"/>
    </row>
    <row r="24" spans="2:9" x14ac:dyDescent="0.2">
      <c r="B24" s="17" t="s">
        <v>27</v>
      </c>
      <c r="C24" s="8"/>
      <c r="D24" s="10">
        <f>+(1-D22)*F16</f>
        <v>0.36122986882521174</v>
      </c>
      <c r="E24" s="8"/>
      <c r="F24" s="8"/>
      <c r="G24" s="8"/>
      <c r="H24" s="18"/>
      <c r="I24" s="8"/>
    </row>
    <row r="25" spans="2:9" x14ac:dyDescent="0.2">
      <c r="B25" s="17" t="s">
        <v>28</v>
      </c>
      <c r="C25" s="8"/>
      <c r="D25" s="10">
        <f>+(1-D22)*G16</f>
        <v>0.27577013117478855</v>
      </c>
      <c r="E25" s="8"/>
      <c r="F25" s="8"/>
      <c r="G25" s="8"/>
      <c r="H25" s="18"/>
      <c r="I25" s="8"/>
    </row>
    <row r="26" spans="2:9" x14ac:dyDescent="0.2">
      <c r="B26" s="17" t="s">
        <v>29</v>
      </c>
      <c r="C26" s="8"/>
      <c r="D26" s="10">
        <f>+D24+D25</f>
        <v>0.63700000000000023</v>
      </c>
      <c r="E26" s="8"/>
      <c r="F26" s="11">
        <v>4.9000000000000004</v>
      </c>
      <c r="G26" s="8"/>
      <c r="H26" s="21">
        <f>+F26/D26</f>
        <v>7.6923076923076898</v>
      </c>
      <c r="I26" s="8"/>
    </row>
    <row r="27" spans="2:9" x14ac:dyDescent="0.2">
      <c r="B27" s="17"/>
      <c r="C27" s="8"/>
      <c r="D27" s="10"/>
      <c r="E27" s="8"/>
      <c r="F27" s="8"/>
      <c r="G27" s="8"/>
      <c r="H27" s="18"/>
      <c r="I27" s="8"/>
    </row>
    <row r="28" spans="2:9" ht="13.5" thickBot="1" x14ac:dyDescent="0.25">
      <c r="B28" s="22" t="s">
        <v>17</v>
      </c>
      <c r="C28" s="23"/>
      <c r="D28" s="24">
        <f>+D26+D22</f>
        <v>1.0000000000000002</v>
      </c>
      <c r="E28" s="23"/>
      <c r="F28" s="23"/>
      <c r="G28" s="23"/>
      <c r="H28" s="25"/>
      <c r="I28" s="8"/>
    </row>
    <row r="29" spans="2:9" ht="13.5" thickTop="1" x14ac:dyDescent="0.2"/>
    <row r="31" spans="2:9" ht="13.5" thickBot="1" x14ac:dyDescent="0.25"/>
    <row r="32" spans="2:9" ht="13.5" thickTop="1" x14ac:dyDescent="0.2">
      <c r="B32" s="13"/>
      <c r="C32" s="14" t="s">
        <v>32</v>
      </c>
      <c r="D32" s="15"/>
      <c r="E32" s="15"/>
      <c r="F32" s="15"/>
      <c r="G32" s="15"/>
      <c r="H32" s="16"/>
      <c r="I32" s="8"/>
    </row>
    <row r="33" spans="2:9" x14ac:dyDescent="0.2">
      <c r="B33" s="17"/>
      <c r="C33" s="8"/>
      <c r="D33" s="8"/>
      <c r="E33" s="8"/>
      <c r="F33" s="8"/>
      <c r="G33" s="8"/>
      <c r="H33" s="18"/>
      <c r="I33" s="8"/>
    </row>
    <row r="34" spans="2:9" x14ac:dyDescent="0.2">
      <c r="B34" s="17"/>
      <c r="C34" s="9"/>
      <c r="D34" s="9"/>
      <c r="E34" s="9"/>
      <c r="F34" s="9"/>
      <c r="G34" s="9"/>
      <c r="H34" s="19" t="s">
        <v>17</v>
      </c>
      <c r="I34" s="8"/>
    </row>
    <row r="35" spans="2:9" x14ac:dyDescent="0.2">
      <c r="B35" s="17"/>
      <c r="C35" s="9" t="s">
        <v>18</v>
      </c>
      <c r="D35" s="9" t="s">
        <v>19</v>
      </c>
      <c r="E35" s="9" t="s">
        <v>20</v>
      </c>
      <c r="F35" s="9" t="s">
        <v>21</v>
      </c>
      <c r="G35" s="9" t="s">
        <v>22</v>
      </c>
      <c r="H35" s="19" t="s">
        <v>23</v>
      </c>
      <c r="I35" s="8"/>
    </row>
    <row r="36" spans="2:9" x14ac:dyDescent="0.2">
      <c r="B36" s="17"/>
      <c r="C36" s="8"/>
      <c r="D36" s="8"/>
      <c r="E36" s="8"/>
      <c r="F36" s="8"/>
      <c r="G36" s="8"/>
      <c r="H36" s="18"/>
      <c r="I36" s="8"/>
    </row>
    <row r="37" spans="2:9" x14ac:dyDescent="0.2">
      <c r="B37" s="17" t="s">
        <v>24</v>
      </c>
      <c r="C37" s="10">
        <v>0.31437612447924007</v>
      </c>
      <c r="D37" s="10">
        <v>0.17886919473179921</v>
      </c>
      <c r="E37" s="10">
        <v>7.3364636089220128E-2</v>
      </c>
      <c r="F37" s="10">
        <v>0.56707985686846429</v>
      </c>
      <c r="G37" s="10">
        <v>0.43292014313153621</v>
      </c>
      <c r="H37" s="20">
        <v>1</v>
      </c>
      <c r="I37" s="8"/>
    </row>
    <row r="38" spans="2:9" x14ac:dyDescent="0.2">
      <c r="B38" s="17" t="s">
        <v>25</v>
      </c>
      <c r="C38" s="11">
        <v>48.72</v>
      </c>
      <c r="D38" s="11">
        <v>23</v>
      </c>
      <c r="E38" s="11">
        <v>34</v>
      </c>
      <c r="F38" s="11">
        <v>38.716515683180141</v>
      </c>
      <c r="G38" s="11">
        <v>120</v>
      </c>
      <c r="H38" s="21">
        <f>+(C37*C38)+(D37*D38)+(E37*E38)+(G37*G38)</f>
        <v>73.875211066277785</v>
      </c>
      <c r="I38" s="8"/>
    </row>
    <row r="39" spans="2:9" x14ac:dyDescent="0.2">
      <c r="B39" s="17"/>
      <c r="C39" s="8"/>
      <c r="D39" s="8"/>
      <c r="E39" s="8"/>
      <c r="F39" s="8"/>
      <c r="G39" s="8"/>
      <c r="H39" s="18"/>
      <c r="I39" s="8"/>
    </row>
    <row r="40" spans="2:9" x14ac:dyDescent="0.2">
      <c r="B40" s="17"/>
      <c r="C40" s="8"/>
      <c r="D40" s="8"/>
      <c r="E40" s="8"/>
      <c r="F40" s="8"/>
      <c r="G40" s="8"/>
      <c r="H40" s="18"/>
      <c r="I40" s="8"/>
    </row>
    <row r="41" spans="2:9" x14ac:dyDescent="0.2">
      <c r="B41" s="17"/>
      <c r="C41" s="8"/>
      <c r="D41" s="12" t="s">
        <v>24</v>
      </c>
      <c r="E41" s="8"/>
      <c r="F41" s="12" t="s">
        <v>8</v>
      </c>
      <c r="G41" s="8"/>
      <c r="H41" s="18" t="s">
        <v>30</v>
      </c>
      <c r="I41" s="8"/>
    </row>
    <row r="42" spans="2:9" x14ac:dyDescent="0.2">
      <c r="B42" s="17"/>
      <c r="C42" s="8"/>
      <c r="D42" s="8"/>
      <c r="E42" s="8"/>
      <c r="F42" s="8"/>
      <c r="G42" s="8"/>
      <c r="H42" s="18"/>
      <c r="I42" s="8"/>
    </row>
    <row r="43" spans="2:9" x14ac:dyDescent="0.2">
      <c r="B43" s="17" t="s">
        <v>26</v>
      </c>
      <c r="C43" s="8"/>
      <c r="D43" s="10">
        <v>0.36299999999999999</v>
      </c>
      <c r="E43" s="8"/>
      <c r="F43" s="11">
        <v>3.7</v>
      </c>
      <c r="G43" s="8"/>
      <c r="H43" s="21">
        <f>+F43/D43</f>
        <v>10.19283746556474</v>
      </c>
      <c r="I43" s="8"/>
    </row>
    <row r="44" spans="2:9" x14ac:dyDescent="0.2">
      <c r="B44" s="17"/>
      <c r="C44" s="8"/>
      <c r="D44" s="10"/>
      <c r="E44" s="8"/>
      <c r="F44" s="8"/>
      <c r="G44" s="8"/>
      <c r="H44" s="18"/>
      <c r="I44" s="8"/>
    </row>
    <row r="45" spans="2:9" x14ac:dyDescent="0.2">
      <c r="B45" s="17" t="s">
        <v>27</v>
      </c>
      <c r="C45" s="8"/>
      <c r="D45" s="10">
        <f>+(1-D43)*F37</f>
        <v>0.36122986882521174</v>
      </c>
      <c r="E45" s="8"/>
      <c r="F45" s="8"/>
      <c r="G45" s="8"/>
      <c r="H45" s="18"/>
      <c r="I45" s="8"/>
    </row>
    <row r="46" spans="2:9" x14ac:dyDescent="0.2">
      <c r="B46" s="17" t="s">
        <v>28</v>
      </c>
      <c r="C46" s="8"/>
      <c r="D46" s="10">
        <f>+(1-D43)*G37</f>
        <v>0.27577013117478855</v>
      </c>
      <c r="E46" s="8"/>
      <c r="F46" s="8"/>
      <c r="G46" s="8"/>
      <c r="H46" s="18"/>
      <c r="I46" s="8"/>
    </row>
    <row r="47" spans="2:9" x14ac:dyDescent="0.2">
      <c r="B47" s="17" t="s">
        <v>29</v>
      </c>
      <c r="C47" s="8"/>
      <c r="D47" s="10">
        <f>+D45+D46</f>
        <v>0.63700000000000023</v>
      </c>
      <c r="E47" s="8"/>
      <c r="F47" s="11">
        <v>4.9000000000000004</v>
      </c>
      <c r="G47" s="8"/>
      <c r="H47" s="21">
        <f>+F47/D47</f>
        <v>7.6923076923076898</v>
      </c>
      <c r="I47" s="8"/>
    </row>
    <row r="48" spans="2:9" x14ac:dyDescent="0.2">
      <c r="B48" s="17"/>
      <c r="C48" s="8"/>
      <c r="D48" s="10"/>
      <c r="E48" s="8"/>
      <c r="F48" s="8"/>
      <c r="G48" s="8"/>
      <c r="H48" s="18"/>
      <c r="I48" s="8"/>
    </row>
    <row r="49" spans="2:9" ht="13.5" thickBot="1" x14ac:dyDescent="0.25">
      <c r="B49" s="22" t="s">
        <v>17</v>
      </c>
      <c r="C49" s="23"/>
      <c r="D49" s="24">
        <f>+D47+D43</f>
        <v>1.0000000000000002</v>
      </c>
      <c r="E49" s="23"/>
      <c r="F49" s="23"/>
      <c r="G49" s="23"/>
      <c r="H49" s="25"/>
      <c r="I49" s="8"/>
    </row>
    <row r="50" spans="2:9" ht="13.5" thickTop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 DWR bond sizing</vt:lpstr>
      <vt:lpstr>SCE purchase estimate</vt:lpstr>
      <vt:lpstr>Rate allocation</vt:lpstr>
      <vt:lpstr>Costs assumed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Felienne</cp:lastModifiedBy>
  <cp:lastPrinted>2001-05-01T13:38:54Z</cp:lastPrinted>
  <dcterms:created xsi:type="dcterms:W3CDTF">2001-05-01T13:04:41Z</dcterms:created>
  <dcterms:modified xsi:type="dcterms:W3CDTF">2014-09-04T08:10:13Z</dcterms:modified>
</cp:coreProperties>
</file>