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580"/>
  </bookViews>
  <sheets>
    <sheet name="FERC Analysis" sheetId="1" r:id="rId1"/>
  </sheets>
  <definedNames>
    <definedName name="_xlnm.Print_Area" localSheetId="0">'FERC Analysis'!$A$1:$H$64</definedName>
  </definedNames>
  <calcPr calcId="152511"/>
</workbook>
</file>

<file path=xl/calcChain.xml><?xml version="1.0" encoding="utf-8"?>
<calcChain xmlns="http://schemas.openxmlformats.org/spreadsheetml/2006/main">
  <c r="G8" i="1" l="1"/>
  <c r="G12" i="1" s="1"/>
  <c r="F25" i="1"/>
  <c r="F42" i="1" s="1"/>
  <c r="F44" i="1" s="1"/>
  <c r="F46" i="1" s="1"/>
  <c r="G25" i="1"/>
  <c r="G42" i="1" s="1"/>
  <c r="G44" i="1" s="1"/>
  <c r="G46" i="1" s="1"/>
  <c r="H25" i="1"/>
  <c r="H42" i="1" s="1"/>
  <c r="H44" i="1" s="1"/>
  <c r="H46" i="1" s="1"/>
  <c r="F31" i="1"/>
  <c r="G31" i="1"/>
  <c r="H31" i="1"/>
  <c r="F43" i="1"/>
  <c r="G43" i="1"/>
  <c r="H43" i="1"/>
  <c r="F45" i="1"/>
  <c r="G45" i="1"/>
  <c r="H45" i="1"/>
  <c r="L50" i="1"/>
  <c r="F51" i="1"/>
  <c r="F52" i="1" s="1"/>
  <c r="G51" i="1"/>
  <c r="G52" i="1" s="1"/>
  <c r="H51" i="1"/>
  <c r="H52" i="1" s="1"/>
  <c r="G13" i="1" l="1"/>
  <c r="G28" i="1" s="1"/>
  <c r="G37" i="1" s="1"/>
  <c r="G38" i="1" s="1"/>
  <c r="G48" i="1" s="1"/>
  <c r="F28" i="1"/>
  <c r="F37" i="1" s="1"/>
  <c r="F38" i="1" s="1"/>
  <c r="F48" i="1" s="1"/>
  <c r="G14" i="1"/>
  <c r="H28" i="1" s="1"/>
  <c r="H37" i="1" s="1"/>
  <c r="H38" i="1" s="1"/>
  <c r="H48" i="1" s="1"/>
  <c r="H54" i="1" l="1"/>
  <c r="H59" i="1"/>
  <c r="F54" i="1"/>
  <c r="F59" i="1"/>
  <c r="G59" i="1"/>
  <c r="G54" i="1"/>
  <c r="H56" i="1" l="1"/>
  <c r="H57" i="1"/>
  <c r="H64" i="1" s="1"/>
  <c r="G57" i="1"/>
  <c r="G64" i="1" s="1"/>
  <c r="G56" i="1"/>
  <c r="G60" i="1"/>
  <c r="G61" i="1"/>
  <c r="G63" i="1" s="1"/>
  <c r="F60" i="1"/>
  <c r="F61" i="1" s="1"/>
  <c r="F63" i="1" s="1"/>
  <c r="F56" i="1"/>
  <c r="F57" i="1" s="1"/>
  <c r="F64" i="1" s="1"/>
  <c r="H60" i="1"/>
  <c r="H61" i="1" s="1"/>
  <c r="H63" i="1" s="1"/>
</calcChain>
</file>

<file path=xl/sharedStrings.xml><?xml version="1.0" encoding="utf-8"?>
<sst xmlns="http://schemas.openxmlformats.org/spreadsheetml/2006/main" count="54" uniqueCount="52">
  <si>
    <t>Capacity (MW)</t>
  </si>
  <si>
    <t>Capacity Factor (%)</t>
  </si>
  <si>
    <t>Gas Price (per MM BTU)</t>
  </si>
  <si>
    <t>Revenue</t>
  </si>
  <si>
    <t>Energy Revenue</t>
  </si>
  <si>
    <t xml:space="preserve">   Total revenue</t>
  </si>
  <si>
    <t>Cost of Revenue</t>
  </si>
  <si>
    <t>Plant Operating Expenses</t>
  </si>
  <si>
    <t>O&amp;M</t>
  </si>
  <si>
    <t>Fuel</t>
  </si>
  <si>
    <t>Total Plant Operating Expenses</t>
  </si>
  <si>
    <t>Depreciation</t>
  </si>
  <si>
    <t>Total cost of revenue</t>
  </si>
  <si>
    <t>Operating Income</t>
  </si>
  <si>
    <t>Non-Operating Items</t>
  </si>
  <si>
    <t>Interest expense</t>
  </si>
  <si>
    <t xml:space="preserve">   Total non-operating items</t>
  </si>
  <si>
    <t>Pre-Tax Income</t>
  </si>
  <si>
    <t>Provision for income taxes</t>
  </si>
  <si>
    <t>Net Income</t>
  </si>
  <si>
    <t>Market Price (per mwh)</t>
  </si>
  <si>
    <t>mwh Produced</t>
  </si>
  <si>
    <t>FERC Allowable O&amp;M</t>
  </si>
  <si>
    <t>Cost of Production</t>
  </si>
  <si>
    <t>FERC's Benchmark Price Methodology</t>
  </si>
  <si>
    <t>Emergency Benchmark Price</t>
  </si>
  <si>
    <t>Plant Specific Heat Rate</t>
  </si>
  <si>
    <t>Plant Specific Fuel Price (per mwh)</t>
  </si>
  <si>
    <t>Plant Specific O&amp;M</t>
  </si>
  <si>
    <t>Debt</t>
  </si>
  <si>
    <t>Capital Cost per MW</t>
  </si>
  <si>
    <t>% Debt Financed</t>
  </si>
  <si>
    <t>Return on Invested Capital</t>
  </si>
  <si>
    <t>Return on Equity</t>
  </si>
  <si>
    <t>EBIT</t>
  </si>
  <si>
    <t>NOPAT</t>
  </si>
  <si>
    <t>Cash Taxes @ 25%</t>
  </si>
  <si>
    <t>Emergency</t>
  </si>
  <si>
    <t>Return Calculations Under the FERC's Market Mitigation Order</t>
  </si>
  <si>
    <t>Inputs are in Red</t>
  </si>
  <si>
    <r>
      <t>Least Efficient Plant Heat Rate</t>
    </r>
    <r>
      <rPr>
        <vertAlign val="superscript"/>
        <sz val="10"/>
        <rFont val="Arial"/>
        <family val="2"/>
      </rPr>
      <t>1</t>
    </r>
  </si>
  <si>
    <r>
      <t>Non-Emergency Benchmark Price</t>
    </r>
    <r>
      <rPr>
        <b/>
        <vertAlign val="superscript"/>
        <sz val="10"/>
        <rFont val="Arial"/>
        <family val="2"/>
      </rPr>
      <t>2</t>
    </r>
  </si>
  <si>
    <t>Pricing</t>
  </si>
  <si>
    <t>Non-Emergency</t>
  </si>
  <si>
    <t>Combined Cycle Power Plant Economics</t>
  </si>
  <si>
    <t>1) Based on the heat rate of the most inefficient unit dispatched during May 30, 2001 Stage 2 Emergency</t>
  </si>
  <si>
    <t>2) 85% of Emergency Benchmark Price</t>
  </si>
  <si>
    <t>3) 60% of Emergency Benchmark Price</t>
  </si>
  <si>
    <r>
      <t>Base Case Scenario</t>
    </r>
    <r>
      <rPr>
        <b/>
        <vertAlign val="superscript"/>
        <sz val="10"/>
        <rFont val="Arial"/>
        <family val="2"/>
      </rPr>
      <t>3</t>
    </r>
  </si>
  <si>
    <t xml:space="preserve">Base Case </t>
  </si>
  <si>
    <t xml:space="preserve">Scenario -- 60% of </t>
  </si>
  <si>
    <t>Emergency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</si>
</sst>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6" formatCode="_(* #,##0_);_(* \(#,##0\);_(* &quot;0&quot;_);_(@_)"/>
    <numFmt numFmtId="168" formatCode="0.0%"/>
    <numFmt numFmtId="171" formatCode="&quot;$&quot;#,##0.00"/>
    <numFmt numFmtId="173" formatCode="&quot;$&quot;#,##0"/>
  </numFmts>
  <fonts count="12" x14ac:knownFonts="1">
    <font>
      <sz val="10"/>
      <name val="Arial"/>
    </font>
    <font>
      <sz val="10"/>
      <name val="Arial"/>
    </font>
    <font>
      <sz val="10"/>
      <name val="Times New Roman"/>
    </font>
    <font>
      <sz val="7.5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color indexed="10"/>
      <name val="Arial"/>
      <family val="2"/>
    </font>
    <font>
      <b/>
      <vertAlign val="superscript"/>
      <sz val="10"/>
      <name val="Arial"/>
      <family val="2"/>
    </font>
    <font>
      <b/>
      <sz val="10"/>
      <color indexed="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6" fontId="2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5" fillId="0" borderId="0" xfId="0" applyFont="1"/>
    <xf numFmtId="164" fontId="5" fillId="0" borderId="0" xfId="1" applyNumberFormat="1" applyFont="1"/>
    <xf numFmtId="0" fontId="6" fillId="0" borderId="0" xfId="0" applyFont="1"/>
    <xf numFmtId="0" fontId="7" fillId="0" borderId="1" xfId="0" applyFont="1" applyBorder="1"/>
    <xf numFmtId="0" fontId="5" fillId="0" borderId="1" xfId="0" applyFont="1" applyBorder="1"/>
    <xf numFmtId="3" fontId="5" fillId="0" borderId="1" xfId="0" applyNumberFormat="1" applyFont="1" applyBorder="1"/>
    <xf numFmtId="0" fontId="5" fillId="0" borderId="2" xfId="0" applyFont="1" applyBorder="1"/>
    <xf numFmtId="0" fontId="5" fillId="0" borderId="3" xfId="0" applyFont="1" applyBorder="1"/>
    <xf numFmtId="3" fontId="9" fillId="0" borderId="4" xfId="0" applyNumberFormat="1" applyFont="1" applyBorder="1"/>
    <xf numFmtId="0" fontId="5" fillId="0" borderId="5" xfId="0" applyFont="1" applyBorder="1"/>
    <xf numFmtId="171" fontId="9" fillId="0" borderId="6" xfId="3" applyNumberFormat="1" applyFont="1" applyBorder="1"/>
    <xf numFmtId="0" fontId="7" fillId="0" borderId="7" xfId="0" applyFont="1" applyBorder="1"/>
    <xf numFmtId="0" fontId="7" fillId="0" borderId="0" xfId="0" applyFont="1" applyBorder="1"/>
    <xf numFmtId="171" fontId="7" fillId="0" borderId="8" xfId="3" applyNumberFormat="1" applyFont="1" applyBorder="1"/>
    <xf numFmtId="0" fontId="5" fillId="0" borderId="0" xfId="0" applyFont="1" applyBorder="1"/>
    <xf numFmtId="3" fontId="5" fillId="0" borderId="8" xfId="0" applyNumberFormat="1" applyFont="1" applyBorder="1"/>
    <xf numFmtId="0" fontId="5" fillId="0" borderId="7" xfId="0" applyFont="1" applyBorder="1"/>
    <xf numFmtId="171" fontId="5" fillId="0" borderId="8" xfId="3" applyNumberFormat="1" applyFont="1" applyBorder="1"/>
    <xf numFmtId="0" fontId="7" fillId="0" borderId="9" xfId="0" applyFont="1" applyBorder="1"/>
    <xf numFmtId="0" fontId="5" fillId="0" borderId="9" xfId="0" applyFont="1" applyBorder="1"/>
    <xf numFmtId="0" fontId="5" fillId="0" borderId="10" xfId="0" applyFont="1" applyBorder="1"/>
    <xf numFmtId="171" fontId="7" fillId="0" borderId="11" xfId="3" applyNumberFormat="1" applyFont="1" applyBorder="1"/>
    <xf numFmtId="0" fontId="7" fillId="0" borderId="12" xfId="0" applyFont="1" applyBorder="1"/>
    <xf numFmtId="0" fontId="5" fillId="0" borderId="12" xfId="0" applyFont="1" applyBorder="1"/>
    <xf numFmtId="0" fontId="5" fillId="0" borderId="13" xfId="0" applyFont="1" applyBorder="1"/>
    <xf numFmtId="171" fontId="7" fillId="0" borderId="14" xfId="3" applyNumberFormat="1" applyFont="1" applyBorder="1"/>
    <xf numFmtId="0" fontId="3" fillId="0" borderId="0" xfId="0" applyFont="1" applyBorder="1"/>
    <xf numFmtId="3" fontId="7" fillId="0" borderId="0" xfId="0" applyNumberFormat="1" applyFont="1" applyBorder="1"/>
    <xf numFmtId="0" fontId="7" fillId="0" borderId="0" xfId="0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11" fillId="0" borderId="0" xfId="0" applyFont="1"/>
    <xf numFmtId="0" fontId="7" fillId="0" borderId="0" xfId="0" applyFont="1" applyAlignment="1">
      <alignment horizontal="right"/>
    </xf>
    <xf numFmtId="0" fontId="5" fillId="0" borderId="4" xfId="0" applyFont="1" applyBorder="1"/>
    <xf numFmtId="9" fontId="9" fillId="0" borderId="0" xfId="3" applyFont="1" applyBorder="1"/>
    <xf numFmtId="9" fontId="9" fillId="0" borderId="8" xfId="3" applyFont="1" applyBorder="1"/>
    <xf numFmtId="164" fontId="5" fillId="0" borderId="0" xfId="1" applyNumberFormat="1" applyFont="1" applyBorder="1"/>
    <xf numFmtId="164" fontId="5" fillId="0" borderId="8" xfId="1" applyNumberFormat="1" applyFont="1" applyBorder="1"/>
    <xf numFmtId="164" fontId="9" fillId="0" borderId="0" xfId="1" applyNumberFormat="1" applyFont="1" applyBorder="1"/>
    <xf numFmtId="164" fontId="9" fillId="0" borderId="8" xfId="1" applyNumberFormat="1" applyFont="1" applyBorder="1"/>
    <xf numFmtId="171" fontId="9" fillId="0" borderId="0" xfId="0" applyNumberFormat="1" applyFont="1" applyBorder="1"/>
    <xf numFmtId="171" fontId="9" fillId="0" borderId="8" xfId="0" applyNumberFormat="1" applyFont="1" applyBorder="1"/>
    <xf numFmtId="171" fontId="5" fillId="0" borderId="0" xfId="0" applyNumberFormat="1" applyFont="1" applyBorder="1"/>
    <xf numFmtId="171" fontId="5" fillId="0" borderId="8" xfId="0" applyNumberFormat="1" applyFont="1" applyBorder="1"/>
    <xf numFmtId="173" fontId="9" fillId="0" borderId="0" xfId="0" applyNumberFormat="1" applyFont="1" applyBorder="1"/>
    <xf numFmtId="173" fontId="9" fillId="0" borderId="8" xfId="0" applyNumberFormat="1" applyFont="1" applyBorder="1"/>
    <xf numFmtId="9" fontId="9" fillId="0" borderId="1" xfId="3" applyFont="1" applyBorder="1"/>
    <xf numFmtId="9" fontId="9" fillId="0" borderId="6" xfId="3" applyFont="1" applyBorder="1"/>
    <xf numFmtId="0" fontId="7" fillId="0" borderId="0" xfId="0" applyFont="1"/>
    <xf numFmtId="3" fontId="5" fillId="0" borderId="0" xfId="2" applyNumberFormat="1" applyFont="1"/>
    <xf numFmtId="3" fontId="7" fillId="0" borderId="0" xfId="0" applyNumberFormat="1" applyFont="1"/>
    <xf numFmtId="3" fontId="5" fillId="0" borderId="0" xfId="0" applyNumberFormat="1" applyFont="1"/>
    <xf numFmtId="3" fontId="7" fillId="0" borderId="0" xfId="2" applyNumberFormat="1" applyFont="1"/>
    <xf numFmtId="3" fontId="5" fillId="0" borderId="0" xfId="1" applyNumberFormat="1" applyFont="1"/>
    <xf numFmtId="0" fontId="7" fillId="0" borderId="15" xfId="0" applyFont="1" applyBorder="1"/>
    <xf numFmtId="0" fontId="5" fillId="0" borderId="16" xfId="0" applyFont="1" applyBorder="1"/>
    <xf numFmtId="3" fontId="7" fillId="0" borderId="16" xfId="1" applyNumberFormat="1" applyFont="1" applyBorder="1"/>
    <xf numFmtId="3" fontId="7" fillId="0" borderId="17" xfId="1" applyNumberFormat="1" applyFont="1" applyBorder="1"/>
    <xf numFmtId="3" fontId="7" fillId="0" borderId="0" xfId="1" applyNumberFormat="1" applyFont="1"/>
    <xf numFmtId="0" fontId="7" fillId="0" borderId="16" xfId="0" applyFont="1" applyBorder="1"/>
    <xf numFmtId="0" fontId="5" fillId="2" borderId="0" xfId="0" applyFont="1" applyFill="1"/>
    <xf numFmtId="3" fontId="5" fillId="2" borderId="0" xfId="0" applyNumberFormat="1" applyFont="1" applyFill="1"/>
    <xf numFmtId="0" fontId="7" fillId="2" borderId="0" xfId="0" applyFont="1" applyFill="1"/>
    <xf numFmtId="3" fontId="7" fillId="2" borderId="0" xfId="0" applyNumberFormat="1" applyFont="1" applyFill="1"/>
    <xf numFmtId="168" fontId="7" fillId="2" borderId="0" xfId="3" applyNumberFormat="1" applyFont="1" applyFill="1"/>
    <xf numFmtId="0" fontId="3" fillId="0" borderId="13" xfId="0" applyFont="1" applyBorder="1"/>
    <xf numFmtId="0" fontId="7" fillId="0" borderId="13" xfId="0" applyFont="1" applyBorder="1"/>
    <xf numFmtId="0" fontId="7" fillId="0" borderId="13" xfId="0" applyFont="1" applyBorder="1" applyAlignment="1">
      <alignment horizontal="right"/>
    </xf>
    <xf numFmtId="164" fontId="5" fillId="0" borderId="13" xfId="1" applyNumberFormat="1" applyFont="1" applyBorder="1"/>
    <xf numFmtId="0" fontId="7" fillId="0" borderId="18" xfId="0" applyFont="1" applyBorder="1"/>
    <xf numFmtId="0" fontId="5" fillId="0" borderId="18" xfId="0" applyFont="1" applyBorder="1"/>
    <xf numFmtId="171" fontId="7" fillId="0" borderId="19" xfId="3" applyNumberFormat="1" applyFont="1" applyBorder="1"/>
    <xf numFmtId="3" fontId="5" fillId="0" borderId="0" xfId="2" applyNumberFormat="1" applyFont="1" applyBorder="1"/>
    <xf numFmtId="3" fontId="5" fillId="0" borderId="0" xfId="0" applyNumberFormat="1" applyFont="1" applyBorder="1"/>
    <xf numFmtId="3" fontId="7" fillId="0" borderId="0" xfId="2" applyNumberFormat="1" applyFont="1" applyBorder="1"/>
    <xf numFmtId="3" fontId="5" fillId="0" borderId="0" xfId="1" applyNumberFormat="1" applyFont="1" applyBorder="1"/>
    <xf numFmtId="3" fontId="7" fillId="0" borderId="0" xfId="1" applyNumberFormat="1" applyFont="1" applyBorder="1"/>
    <xf numFmtId="3" fontId="5" fillId="2" borderId="0" xfId="0" applyNumberFormat="1" applyFont="1" applyFill="1" applyBorder="1"/>
    <xf numFmtId="3" fontId="7" fillId="2" borderId="0" xfId="0" applyNumberFormat="1" applyFont="1" applyFill="1" applyBorder="1"/>
    <xf numFmtId="0" fontId="5" fillId="2" borderId="0" xfId="0" applyFont="1" applyFill="1" applyBorder="1"/>
    <xf numFmtId="168" fontId="7" fillId="2" borderId="0" xfId="3" applyNumberFormat="1" applyFont="1" applyFill="1" applyBorder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4">
    <cellStyle name="Comma" xfId="1" builtinId="3"/>
    <cellStyle name="Comma_with_zero" xfId="2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showGridLines="0" tabSelected="1" zoomScale="75" zoomScaleNormal="75" workbookViewId="0">
      <selection activeCell="F24" sqref="F24"/>
    </sheetView>
  </sheetViews>
  <sheetFormatPr defaultRowHeight="12.75" x14ac:dyDescent="0.2"/>
  <cols>
    <col min="1" max="1" width="2.7109375" style="1" customWidth="1"/>
    <col min="2" max="5" width="9.140625" style="1"/>
    <col min="6" max="6" width="14.140625" style="1" customWidth="1"/>
    <col min="7" max="7" width="18.7109375" style="1" bestFit="1" customWidth="1"/>
    <col min="8" max="8" width="20" style="1" bestFit="1" customWidth="1"/>
    <col min="9" max="9" width="17.5703125" style="2" customWidth="1"/>
    <col min="10" max="11" width="9.140625" style="1"/>
    <col min="12" max="12" width="10.5703125" style="1" bestFit="1" customWidth="1"/>
    <col min="13" max="16384" width="9.140625" style="1"/>
  </cols>
  <sheetData>
    <row r="1" spans="1:9" ht="15.75" x14ac:dyDescent="0.25">
      <c r="A1" s="82" t="s">
        <v>38</v>
      </c>
      <c r="B1" s="82"/>
      <c r="C1" s="82"/>
      <c r="D1" s="82"/>
      <c r="E1" s="82"/>
      <c r="F1" s="82"/>
      <c r="G1" s="82"/>
      <c r="H1" s="82"/>
    </row>
    <row r="2" spans="1:9" x14ac:dyDescent="0.2">
      <c r="A2" s="83" t="s">
        <v>39</v>
      </c>
      <c r="B2" s="83"/>
      <c r="C2" s="83"/>
      <c r="D2" s="83"/>
      <c r="E2" s="83"/>
      <c r="F2" s="83"/>
      <c r="G2" s="83"/>
      <c r="H2" s="83"/>
    </row>
    <row r="3" spans="1:9" x14ac:dyDescent="0.2">
      <c r="A3" s="3"/>
    </row>
    <row r="5" spans="1:9" x14ac:dyDescent="0.2">
      <c r="A5" s="4" t="s">
        <v>24</v>
      </c>
      <c r="B5" s="5"/>
      <c r="C5" s="5"/>
      <c r="D5" s="6"/>
      <c r="E5" s="5"/>
      <c r="F5" s="5"/>
      <c r="G5" s="5"/>
    </row>
    <row r="6" spans="1:9" ht="14.25" x14ac:dyDescent="0.2">
      <c r="A6" s="7" t="s">
        <v>40</v>
      </c>
      <c r="B6" s="8"/>
      <c r="C6" s="8"/>
      <c r="D6" s="8"/>
      <c r="E6" s="8"/>
      <c r="F6" s="8"/>
      <c r="G6" s="9">
        <v>20655</v>
      </c>
    </row>
    <row r="7" spans="1:9" x14ac:dyDescent="0.2">
      <c r="A7" s="10" t="s">
        <v>2</v>
      </c>
      <c r="B7" s="5"/>
      <c r="C7" s="5"/>
      <c r="D7" s="5"/>
      <c r="E7" s="5"/>
      <c r="F7" s="5"/>
      <c r="G7" s="11">
        <v>5</v>
      </c>
    </row>
    <row r="8" spans="1:9" x14ac:dyDescent="0.2">
      <c r="A8" s="12" t="s">
        <v>23</v>
      </c>
      <c r="B8" s="13"/>
      <c r="C8" s="13"/>
      <c r="D8" s="13"/>
      <c r="E8" s="13"/>
      <c r="F8" s="13"/>
      <c r="G8" s="14">
        <f>G6*G7/1000</f>
        <v>103.27500000000001</v>
      </c>
    </row>
    <row r="9" spans="1:9" x14ac:dyDescent="0.2">
      <c r="A9" s="12"/>
      <c r="B9" s="15"/>
      <c r="C9" s="15"/>
      <c r="D9" s="15"/>
      <c r="E9" s="15"/>
      <c r="F9" s="15"/>
      <c r="G9" s="16"/>
    </row>
    <row r="10" spans="1:9" x14ac:dyDescent="0.2">
      <c r="A10" s="17" t="s">
        <v>22</v>
      </c>
      <c r="B10" s="15"/>
      <c r="C10" s="15"/>
      <c r="D10" s="15"/>
      <c r="E10" s="15"/>
      <c r="F10" s="15"/>
      <c r="G10" s="18">
        <v>6</v>
      </c>
    </row>
    <row r="11" spans="1:9" ht="13.5" thickBot="1" x14ac:dyDescent="0.25">
      <c r="A11" s="12"/>
      <c r="B11" s="15"/>
      <c r="C11" s="15"/>
      <c r="D11" s="15"/>
      <c r="E11" s="15"/>
      <c r="F11" s="15"/>
      <c r="G11" s="16"/>
    </row>
    <row r="12" spans="1:9" x14ac:dyDescent="0.2">
      <c r="A12" s="19" t="s">
        <v>25</v>
      </c>
      <c r="B12" s="20"/>
      <c r="C12" s="21"/>
      <c r="D12" s="21"/>
      <c r="E12" s="21"/>
      <c r="F12" s="21"/>
      <c r="G12" s="22">
        <f>G8+G10</f>
        <v>109.27500000000001</v>
      </c>
    </row>
    <row r="13" spans="1:9" ht="14.25" x14ac:dyDescent="0.2">
      <c r="A13" s="69" t="s">
        <v>41</v>
      </c>
      <c r="B13" s="70"/>
      <c r="C13" s="15"/>
      <c r="D13" s="15"/>
      <c r="E13" s="15"/>
      <c r="F13" s="15"/>
      <c r="G13" s="71">
        <f>G12*0.85</f>
        <v>92.883750000000006</v>
      </c>
    </row>
    <row r="14" spans="1:9" ht="15" thickBot="1" x14ac:dyDescent="0.25">
      <c r="A14" s="23" t="s">
        <v>48</v>
      </c>
      <c r="B14" s="24"/>
      <c r="C14" s="25"/>
      <c r="D14" s="25"/>
      <c r="E14" s="25"/>
      <c r="F14" s="25"/>
      <c r="G14" s="26">
        <f>G12*0.6</f>
        <v>65.564999999999998</v>
      </c>
    </row>
    <row r="15" spans="1:9" x14ac:dyDescent="0.2">
      <c r="A15" s="27" t="s">
        <v>45</v>
      </c>
      <c r="B15" s="15"/>
      <c r="C15" s="15"/>
      <c r="D15" s="15"/>
      <c r="E15" s="13"/>
      <c r="F15" s="13"/>
      <c r="G15" s="28"/>
    </row>
    <row r="16" spans="1:9" s="15" customFormat="1" x14ac:dyDescent="0.2">
      <c r="A16" s="27" t="s">
        <v>46</v>
      </c>
      <c r="E16" s="13"/>
      <c r="F16" s="29"/>
      <c r="I16" s="36"/>
    </row>
    <row r="17" spans="1:9" s="25" customFormat="1" ht="13.5" thickBot="1" x14ac:dyDescent="0.25">
      <c r="A17" s="65" t="s">
        <v>47</v>
      </c>
      <c r="E17" s="66"/>
      <c r="F17" s="67"/>
      <c r="I17" s="68"/>
    </row>
    <row r="18" spans="1:9" x14ac:dyDescent="0.2">
      <c r="A18" s="27"/>
      <c r="B18" s="15"/>
      <c r="C18" s="15"/>
      <c r="D18" s="15"/>
      <c r="E18" s="13"/>
      <c r="F18" s="29"/>
    </row>
    <row r="19" spans="1:9" ht="15.75" x14ac:dyDescent="0.25">
      <c r="A19" s="82" t="s">
        <v>44</v>
      </c>
      <c r="B19" s="82"/>
      <c r="C19" s="82"/>
      <c r="D19" s="82"/>
      <c r="E19" s="82"/>
      <c r="F19" s="82"/>
      <c r="G19" s="82"/>
      <c r="H19" s="82"/>
    </row>
    <row r="20" spans="1:9" ht="15.75" customHeight="1" x14ac:dyDescent="0.2">
      <c r="A20" s="27"/>
      <c r="B20" s="15"/>
      <c r="C20" s="15"/>
      <c r="D20" s="15"/>
      <c r="E20" s="13"/>
      <c r="F20" s="29"/>
      <c r="H20" s="81" t="s">
        <v>49</v>
      </c>
    </row>
    <row r="21" spans="1:9" x14ac:dyDescent="0.2">
      <c r="A21" s="27"/>
      <c r="B21" s="15"/>
      <c r="C21" s="15"/>
      <c r="D21" s="15"/>
      <c r="E21" s="13"/>
      <c r="F21" s="32" t="s">
        <v>37</v>
      </c>
      <c r="G21" s="30" t="s">
        <v>43</v>
      </c>
      <c r="H21" s="81" t="s">
        <v>50</v>
      </c>
    </row>
    <row r="22" spans="1:9" x14ac:dyDescent="0.2">
      <c r="A22" s="31"/>
      <c r="F22" s="32" t="s">
        <v>42</v>
      </c>
      <c r="G22" s="32" t="s">
        <v>42</v>
      </c>
      <c r="H22" s="81" t="s">
        <v>51</v>
      </c>
    </row>
    <row r="23" spans="1:9" x14ac:dyDescent="0.2">
      <c r="A23" s="7" t="s">
        <v>0</v>
      </c>
      <c r="B23" s="8"/>
      <c r="C23" s="8"/>
      <c r="D23" s="8"/>
      <c r="E23" s="8"/>
      <c r="F23" s="8">
        <v>1</v>
      </c>
      <c r="G23" s="8">
        <v>1</v>
      </c>
      <c r="H23" s="33">
        <v>1</v>
      </c>
    </row>
    <row r="24" spans="1:9" x14ac:dyDescent="0.2">
      <c r="A24" s="17" t="s">
        <v>1</v>
      </c>
      <c r="B24" s="15"/>
      <c r="C24" s="15"/>
      <c r="D24" s="15"/>
      <c r="E24" s="15"/>
      <c r="F24" s="34">
        <v>0.9</v>
      </c>
      <c r="G24" s="34">
        <v>0.9</v>
      </c>
      <c r="H24" s="35">
        <v>0.9</v>
      </c>
    </row>
    <row r="25" spans="1:9" x14ac:dyDescent="0.2">
      <c r="A25" s="17" t="s">
        <v>21</v>
      </c>
      <c r="B25" s="15"/>
      <c r="C25" s="15"/>
      <c r="D25" s="15"/>
      <c r="E25" s="15"/>
      <c r="F25" s="36">
        <f>F23*(365*24)*F24</f>
        <v>7884</v>
      </c>
      <c r="G25" s="36">
        <f>G23*(365*24)*G24</f>
        <v>7884</v>
      </c>
      <c r="H25" s="37">
        <f>H23*(365*24)*H24</f>
        <v>7884</v>
      </c>
    </row>
    <row r="26" spans="1:9" x14ac:dyDescent="0.2">
      <c r="A26" s="17" t="s">
        <v>26</v>
      </c>
      <c r="B26" s="15"/>
      <c r="C26" s="15"/>
      <c r="D26" s="15"/>
      <c r="E26" s="15"/>
      <c r="F26" s="38">
        <v>7000</v>
      </c>
      <c r="G26" s="38">
        <v>7000</v>
      </c>
      <c r="H26" s="39">
        <v>7000</v>
      </c>
    </row>
    <row r="27" spans="1:9" x14ac:dyDescent="0.2">
      <c r="A27" s="17" t="s">
        <v>2</v>
      </c>
      <c r="B27" s="15"/>
      <c r="C27" s="15"/>
      <c r="D27" s="15"/>
      <c r="E27" s="15"/>
      <c r="F27" s="40">
        <v>5</v>
      </c>
      <c r="G27" s="40">
        <v>5</v>
      </c>
      <c r="H27" s="41">
        <v>5</v>
      </c>
    </row>
    <row r="28" spans="1:9" x14ac:dyDescent="0.2">
      <c r="A28" s="17" t="s">
        <v>20</v>
      </c>
      <c r="B28" s="15"/>
      <c r="C28" s="15"/>
      <c r="D28" s="15"/>
      <c r="E28" s="15"/>
      <c r="F28" s="42">
        <f>G12</f>
        <v>109.27500000000001</v>
      </c>
      <c r="G28" s="42">
        <f>G13</f>
        <v>92.883750000000006</v>
      </c>
      <c r="H28" s="43">
        <f>G14</f>
        <v>65.564999999999998</v>
      </c>
    </row>
    <row r="29" spans="1:9" x14ac:dyDescent="0.2">
      <c r="A29" s="17"/>
      <c r="B29" s="15"/>
      <c r="C29" s="15"/>
      <c r="D29" s="15"/>
      <c r="E29" s="15"/>
      <c r="F29" s="42"/>
      <c r="G29" s="42"/>
      <c r="H29" s="43"/>
    </row>
    <row r="30" spans="1:9" x14ac:dyDescent="0.2">
      <c r="A30" s="17" t="s">
        <v>28</v>
      </c>
      <c r="B30" s="15"/>
      <c r="C30" s="15"/>
      <c r="D30" s="15"/>
      <c r="E30" s="15"/>
      <c r="F30" s="40">
        <v>3</v>
      </c>
      <c r="G30" s="40">
        <v>3</v>
      </c>
      <c r="H30" s="41">
        <v>3</v>
      </c>
    </row>
    <row r="31" spans="1:9" x14ac:dyDescent="0.2">
      <c r="A31" s="17" t="s">
        <v>27</v>
      </c>
      <c r="B31" s="15"/>
      <c r="C31" s="15"/>
      <c r="D31" s="15"/>
      <c r="E31" s="15"/>
      <c r="F31" s="42">
        <f>(F26*F27)/1000</f>
        <v>35</v>
      </c>
      <c r="G31" s="42">
        <f>(G26*G27)/1000</f>
        <v>35</v>
      </c>
      <c r="H31" s="43">
        <f>(H26*H27)/1000</f>
        <v>35</v>
      </c>
    </row>
    <row r="32" spans="1:9" x14ac:dyDescent="0.2">
      <c r="A32" s="17"/>
      <c r="B32" s="15"/>
      <c r="C32" s="15"/>
      <c r="D32" s="15"/>
      <c r="E32" s="15"/>
      <c r="F32" s="42"/>
      <c r="G32" s="42"/>
      <c r="H32" s="43"/>
    </row>
    <row r="33" spans="1:8" x14ac:dyDescent="0.2">
      <c r="A33" s="17" t="s">
        <v>30</v>
      </c>
      <c r="B33" s="15"/>
      <c r="C33" s="15"/>
      <c r="D33" s="15"/>
      <c r="E33" s="15"/>
      <c r="F33" s="44">
        <v>600000</v>
      </c>
      <c r="G33" s="44">
        <v>600000</v>
      </c>
      <c r="H33" s="45">
        <v>600000</v>
      </c>
    </row>
    <row r="34" spans="1:8" x14ac:dyDescent="0.2">
      <c r="A34" s="10" t="s">
        <v>31</v>
      </c>
      <c r="B34" s="5"/>
      <c r="C34" s="5"/>
      <c r="D34" s="5"/>
      <c r="E34" s="5"/>
      <c r="F34" s="46">
        <v>0.65</v>
      </c>
      <c r="G34" s="46">
        <v>0.65</v>
      </c>
      <c r="H34" s="47">
        <v>0.65</v>
      </c>
    </row>
    <row r="35" spans="1:8" x14ac:dyDescent="0.2">
      <c r="A35" s="31"/>
      <c r="F35" s="2"/>
      <c r="G35" s="36"/>
      <c r="H35" s="36"/>
    </row>
    <row r="36" spans="1:8" x14ac:dyDescent="0.2">
      <c r="A36" s="48" t="s">
        <v>3</v>
      </c>
      <c r="G36" s="15"/>
      <c r="H36" s="15"/>
    </row>
    <row r="37" spans="1:8" x14ac:dyDescent="0.2">
      <c r="A37" s="48"/>
      <c r="B37" s="1" t="s">
        <v>4</v>
      </c>
      <c r="F37" s="49">
        <f>F25*F28</f>
        <v>861524.10000000009</v>
      </c>
      <c r="G37" s="72">
        <f>G25*G28</f>
        <v>732295.4850000001</v>
      </c>
      <c r="H37" s="72">
        <f>H25*H28</f>
        <v>516914.45999999996</v>
      </c>
    </row>
    <row r="38" spans="1:8" x14ac:dyDescent="0.2">
      <c r="A38" s="48"/>
      <c r="B38" s="48" t="s">
        <v>5</v>
      </c>
      <c r="C38" s="48"/>
      <c r="D38" s="48"/>
      <c r="E38" s="48"/>
      <c r="F38" s="50">
        <f>SUM(F37:F37)</f>
        <v>861524.10000000009</v>
      </c>
      <c r="G38" s="28">
        <f>SUM(G37:G37)</f>
        <v>732295.4850000001</v>
      </c>
      <c r="H38" s="28">
        <f>SUM(H37:H37)</f>
        <v>516914.45999999996</v>
      </c>
    </row>
    <row r="39" spans="1:8" x14ac:dyDescent="0.2">
      <c r="F39" s="51"/>
      <c r="G39" s="73"/>
      <c r="H39" s="73"/>
    </row>
    <row r="40" spans="1:8" x14ac:dyDescent="0.2">
      <c r="A40" s="48" t="s">
        <v>6</v>
      </c>
      <c r="F40" s="51"/>
      <c r="G40" s="73"/>
      <c r="H40" s="73"/>
    </row>
    <row r="41" spans="1:8" x14ac:dyDescent="0.2">
      <c r="A41" s="48"/>
      <c r="B41" s="48" t="s">
        <v>7</v>
      </c>
      <c r="F41" s="51"/>
      <c r="G41" s="73"/>
      <c r="H41" s="73"/>
    </row>
    <row r="42" spans="1:8" x14ac:dyDescent="0.2">
      <c r="B42" s="1" t="s">
        <v>8</v>
      </c>
      <c r="F42" s="51">
        <f>F25*F30</f>
        <v>23652</v>
      </c>
      <c r="G42" s="73">
        <f>G25*G30</f>
        <v>23652</v>
      </c>
      <c r="H42" s="73">
        <f>H25*H30</f>
        <v>23652</v>
      </c>
    </row>
    <row r="43" spans="1:8" x14ac:dyDescent="0.2">
      <c r="B43" s="1" t="s">
        <v>9</v>
      </c>
      <c r="F43" s="51">
        <f>F31*F25</f>
        <v>275940</v>
      </c>
      <c r="G43" s="73">
        <f>G31*G25</f>
        <v>275940</v>
      </c>
      <c r="H43" s="73">
        <f>H31*H25</f>
        <v>275940</v>
      </c>
    </row>
    <row r="44" spans="1:8" x14ac:dyDescent="0.2">
      <c r="A44" s="48"/>
      <c r="B44" s="48" t="s">
        <v>10</v>
      </c>
      <c r="C44" s="48"/>
      <c r="D44" s="48"/>
      <c r="E44" s="48"/>
      <c r="F44" s="50">
        <f>SUM(F42:F43)</f>
        <v>299592</v>
      </c>
      <c r="G44" s="28">
        <f>SUM(G42:G43)</f>
        <v>299592</v>
      </c>
      <c r="H44" s="28">
        <f>SUM(H42:H43)</f>
        <v>299592</v>
      </c>
    </row>
    <row r="45" spans="1:8" x14ac:dyDescent="0.2">
      <c r="B45" s="1" t="s">
        <v>11</v>
      </c>
      <c r="F45" s="49">
        <f>(F33/30)</f>
        <v>20000</v>
      </c>
      <c r="G45" s="72">
        <f>(G33/30)</f>
        <v>20000</v>
      </c>
      <c r="H45" s="72">
        <f>(H33/30)</f>
        <v>20000</v>
      </c>
    </row>
    <row r="46" spans="1:8" x14ac:dyDescent="0.2">
      <c r="A46" s="48"/>
      <c r="B46" s="48" t="s">
        <v>12</v>
      </c>
      <c r="C46" s="48"/>
      <c r="D46" s="48"/>
      <c r="E46" s="48"/>
      <c r="F46" s="52">
        <f>F44+F45</f>
        <v>319592</v>
      </c>
      <c r="G46" s="74">
        <f>G44+G45</f>
        <v>319592</v>
      </c>
      <c r="H46" s="74">
        <f>H44+H45</f>
        <v>319592</v>
      </c>
    </row>
    <row r="47" spans="1:8" x14ac:dyDescent="0.2">
      <c r="A47" s="48"/>
      <c r="B47" s="48"/>
      <c r="F47" s="53"/>
      <c r="G47" s="75"/>
      <c r="H47" s="75"/>
    </row>
    <row r="48" spans="1:8" x14ac:dyDescent="0.2">
      <c r="A48" s="54" t="s">
        <v>13</v>
      </c>
      <c r="B48" s="55"/>
      <c r="C48" s="55"/>
      <c r="D48" s="55"/>
      <c r="E48" s="55"/>
      <c r="F48" s="56">
        <f>F38-F46</f>
        <v>541932.10000000009</v>
      </c>
      <c r="G48" s="56">
        <f>G38-G46</f>
        <v>412703.4850000001</v>
      </c>
      <c r="H48" s="57">
        <f>H38-H46</f>
        <v>197322.45999999996</v>
      </c>
    </row>
    <row r="49" spans="1:12" x14ac:dyDescent="0.2">
      <c r="F49" s="53"/>
      <c r="G49" s="75"/>
      <c r="H49" s="75"/>
    </row>
    <row r="50" spans="1:12" x14ac:dyDescent="0.2">
      <c r="A50" s="48" t="s">
        <v>14</v>
      </c>
      <c r="F50" s="53"/>
      <c r="G50" s="75"/>
      <c r="H50" s="75"/>
      <c r="I50" s="1"/>
      <c r="K50" s="1" t="s">
        <v>29</v>
      </c>
      <c r="L50" s="2">
        <f>F33*0.65</f>
        <v>390000</v>
      </c>
    </row>
    <row r="51" spans="1:12" x14ac:dyDescent="0.2">
      <c r="B51" s="1" t="s">
        <v>15</v>
      </c>
      <c r="F51" s="53">
        <f>L50*0.085</f>
        <v>33150</v>
      </c>
      <c r="G51" s="75">
        <f>L50*0.085</f>
        <v>33150</v>
      </c>
      <c r="H51" s="75">
        <f>L50*0.085</f>
        <v>33150</v>
      </c>
    </row>
    <row r="52" spans="1:12" x14ac:dyDescent="0.2">
      <c r="A52" s="48"/>
      <c r="B52" s="48" t="s">
        <v>16</v>
      </c>
      <c r="C52" s="48"/>
      <c r="D52" s="48"/>
      <c r="E52" s="48"/>
      <c r="F52" s="58">
        <f>SUM(F51:F51)</f>
        <v>33150</v>
      </c>
      <c r="G52" s="76">
        <f>SUM(G51:G51)</f>
        <v>33150</v>
      </c>
      <c r="H52" s="76">
        <f>SUM(H51:H51)</f>
        <v>33150</v>
      </c>
    </row>
    <row r="53" spans="1:12" x14ac:dyDescent="0.2">
      <c r="F53" s="53"/>
      <c r="G53" s="75"/>
      <c r="H53" s="75"/>
    </row>
    <row r="54" spans="1:12" x14ac:dyDescent="0.2">
      <c r="A54" s="48" t="s">
        <v>17</v>
      </c>
      <c r="B54" s="48"/>
      <c r="C54" s="48"/>
      <c r="D54" s="48"/>
      <c r="E54" s="48"/>
      <c r="F54" s="58">
        <f>F48-F52</f>
        <v>508782.10000000009</v>
      </c>
      <c r="G54" s="76">
        <f>G48-G52</f>
        <v>379553.4850000001</v>
      </c>
      <c r="H54" s="76">
        <f>H48-H52</f>
        <v>164172.45999999996</v>
      </c>
    </row>
    <row r="55" spans="1:12" ht="9.75" customHeight="1" x14ac:dyDescent="0.2">
      <c r="F55" s="53"/>
      <c r="G55" s="75"/>
      <c r="H55" s="75"/>
    </row>
    <row r="56" spans="1:12" x14ac:dyDescent="0.2">
      <c r="B56" s="1" t="s">
        <v>18</v>
      </c>
      <c r="F56" s="53">
        <f>F54*0.39</f>
        <v>198425.01900000003</v>
      </c>
      <c r="G56" s="75">
        <f>G54*0.39</f>
        <v>148025.85915000003</v>
      </c>
      <c r="H56" s="75">
        <f>H54*0.39</f>
        <v>64027.259399999988</v>
      </c>
    </row>
    <row r="57" spans="1:12" x14ac:dyDescent="0.2">
      <c r="A57" s="54" t="s">
        <v>19</v>
      </c>
      <c r="B57" s="59"/>
      <c r="C57" s="59"/>
      <c r="D57" s="59"/>
      <c r="E57" s="59"/>
      <c r="F57" s="56">
        <f>F54-F56</f>
        <v>310357.08100000006</v>
      </c>
      <c r="G57" s="56">
        <f>G54-G56</f>
        <v>231527.62585000007</v>
      </c>
      <c r="H57" s="57">
        <f>H54-H56</f>
        <v>100145.20059999998</v>
      </c>
    </row>
    <row r="58" spans="1:12" x14ac:dyDescent="0.2">
      <c r="F58" s="51"/>
      <c r="G58" s="73"/>
      <c r="H58" s="73"/>
    </row>
    <row r="59" spans="1:12" x14ac:dyDescent="0.2">
      <c r="A59" s="60" t="s">
        <v>34</v>
      </c>
      <c r="B59" s="60"/>
      <c r="C59" s="60"/>
      <c r="D59" s="60"/>
      <c r="E59" s="60"/>
      <c r="F59" s="61">
        <f>F48</f>
        <v>541932.10000000009</v>
      </c>
      <c r="G59" s="77">
        <f>G48</f>
        <v>412703.4850000001</v>
      </c>
      <c r="H59" s="77">
        <f>H48</f>
        <v>197322.45999999996</v>
      </c>
    </row>
    <row r="60" spans="1:12" x14ac:dyDescent="0.2">
      <c r="A60" s="60" t="s">
        <v>36</v>
      </c>
      <c r="B60" s="60"/>
      <c r="C60" s="60"/>
      <c r="D60" s="60"/>
      <c r="E60" s="60"/>
      <c r="F60" s="61">
        <f>F59*0.25</f>
        <v>135483.02500000002</v>
      </c>
      <c r="G60" s="77">
        <f>G59*0.25</f>
        <v>103175.87125000003</v>
      </c>
      <c r="H60" s="77">
        <f>H59*0.25</f>
        <v>49330.614999999991</v>
      </c>
    </row>
    <row r="61" spans="1:12" x14ac:dyDescent="0.2">
      <c r="A61" s="62" t="s">
        <v>35</v>
      </c>
      <c r="B61" s="62"/>
      <c r="C61" s="62"/>
      <c r="D61" s="62"/>
      <c r="E61" s="62"/>
      <c r="F61" s="63">
        <f>F59-F60</f>
        <v>406449.07500000007</v>
      </c>
      <c r="G61" s="78">
        <f>G59-G60</f>
        <v>309527.61375000008</v>
      </c>
      <c r="H61" s="78">
        <f>H59-H60</f>
        <v>147991.84499999997</v>
      </c>
    </row>
    <row r="62" spans="1:12" x14ac:dyDescent="0.2">
      <c r="A62" s="60"/>
      <c r="B62" s="60"/>
      <c r="C62" s="60"/>
      <c r="D62" s="60"/>
      <c r="E62" s="60"/>
      <c r="F62" s="60"/>
      <c r="G62" s="79"/>
      <c r="H62" s="79"/>
    </row>
    <row r="63" spans="1:12" x14ac:dyDescent="0.2">
      <c r="A63" s="62" t="s">
        <v>32</v>
      </c>
      <c r="B63" s="60"/>
      <c r="C63" s="60"/>
      <c r="D63" s="60"/>
      <c r="E63" s="60"/>
      <c r="F63" s="64">
        <f>F61/F33</f>
        <v>0.67741512500000012</v>
      </c>
      <c r="G63" s="80">
        <f>G61/G33</f>
        <v>0.51587935625000014</v>
      </c>
      <c r="H63" s="80">
        <f>H61/H33</f>
        <v>0.24665307499999994</v>
      </c>
    </row>
    <row r="64" spans="1:12" x14ac:dyDescent="0.2">
      <c r="A64" s="62" t="s">
        <v>33</v>
      </c>
      <c r="B64" s="60"/>
      <c r="C64" s="60"/>
      <c r="D64" s="60"/>
      <c r="E64" s="60"/>
      <c r="F64" s="64">
        <f>F57/(F33-L50)</f>
        <v>1.4778908619047622</v>
      </c>
      <c r="G64" s="80">
        <f>G57/(G33-L50)</f>
        <v>1.1025125040476194</v>
      </c>
      <c r="H64" s="80">
        <f>H57/(H33-L50)</f>
        <v>0.47688190761904753</v>
      </c>
    </row>
  </sheetData>
  <mergeCells count="3">
    <mergeCell ref="A19:H19"/>
    <mergeCell ref="A1:H1"/>
    <mergeCell ref="A2:H2"/>
  </mergeCells>
  <printOptions horizontalCentered="1"/>
  <pageMargins left="0.75" right="0.75" top="0.75" bottom="0.75" header="0.5" footer="0.5"/>
  <pageSetup scale="83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FERC Analysis</vt:lpstr>
      <vt:lpstr>'FERC Analysis'!Print_Area</vt:lpstr>
    </vt:vector>
  </TitlesOfParts>
  <Company>CSFB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CSFB1</dc:creator>
  <cp:lastModifiedBy>Felienne</cp:lastModifiedBy>
  <cp:lastPrinted>2001-06-24T21:48:29Z</cp:lastPrinted>
  <dcterms:created xsi:type="dcterms:W3CDTF">2000-07-23T22:51:15Z</dcterms:created>
  <dcterms:modified xsi:type="dcterms:W3CDTF">2014-09-04T07:59:34Z</dcterms:modified>
</cp:coreProperties>
</file>