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75" windowWidth="15300" windowHeight="96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Sheet1!$B$1:$K$63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D10" i="1"/>
  <c r="E10" i="1"/>
  <c r="F10" i="1"/>
  <c r="G10" i="1"/>
  <c r="H10" i="1"/>
  <c r="I10" i="1"/>
  <c r="D13" i="1"/>
  <c r="E13" i="1"/>
  <c r="F13" i="1"/>
  <c r="G13" i="1"/>
  <c r="G17" i="1" s="1"/>
  <c r="H13" i="1"/>
  <c r="H17" i="1" s="1"/>
  <c r="D17" i="1"/>
  <c r="E17" i="1"/>
  <c r="F17" i="1"/>
  <c r="D21" i="1"/>
  <c r="E21" i="1"/>
  <c r="I21" i="1" s="1"/>
  <c r="F21" i="1"/>
  <c r="F26" i="1" s="1"/>
  <c r="G21" i="1"/>
  <c r="H21" i="1"/>
  <c r="D24" i="1"/>
  <c r="E24" i="1"/>
  <c r="E26" i="1" s="1"/>
  <c r="F24" i="1"/>
  <c r="G24" i="1"/>
  <c r="G26" i="1" s="1"/>
  <c r="H24" i="1"/>
  <c r="H26" i="1" s="1"/>
  <c r="K26" i="1" s="1"/>
  <c r="D26" i="1"/>
  <c r="J26" i="1" s="1"/>
  <c r="D30" i="1"/>
  <c r="I30" i="1" s="1"/>
  <c r="E30" i="1"/>
  <c r="F30" i="1"/>
  <c r="G30" i="1"/>
  <c r="H30" i="1"/>
  <c r="D32" i="1"/>
  <c r="E32" i="1"/>
  <c r="E33" i="1" s="1"/>
  <c r="E35" i="1" s="1"/>
  <c r="F32" i="1"/>
  <c r="F33" i="1" s="1"/>
  <c r="F35" i="1" s="1"/>
  <c r="G32" i="1"/>
  <c r="G33" i="1" s="1"/>
  <c r="G35" i="1" s="1"/>
  <c r="H32" i="1"/>
  <c r="D33" i="1"/>
  <c r="H33" i="1"/>
  <c r="H35" i="1" s="1"/>
  <c r="D39" i="1"/>
  <c r="I39" i="1" s="1"/>
  <c r="E39" i="1"/>
  <c r="F39" i="1"/>
  <c r="G39" i="1"/>
  <c r="H39" i="1"/>
  <c r="D41" i="1"/>
  <c r="D42" i="1" s="1"/>
  <c r="D44" i="1" s="1"/>
  <c r="E41" i="1"/>
  <c r="F41" i="1"/>
  <c r="F42" i="1" s="1"/>
  <c r="F44" i="1" s="1"/>
  <c r="G41" i="1"/>
  <c r="G42" i="1" s="1"/>
  <c r="G44" i="1" s="1"/>
  <c r="H41" i="1"/>
  <c r="H42" i="1" s="1"/>
  <c r="H44" i="1" s="1"/>
  <c r="K44" i="1" s="1"/>
  <c r="E42" i="1"/>
  <c r="E44" i="1"/>
  <c r="D48" i="1"/>
  <c r="E48" i="1"/>
  <c r="F48" i="1"/>
  <c r="I48" i="1" s="1"/>
  <c r="G48" i="1"/>
  <c r="G53" i="1" s="1"/>
  <c r="H48" i="1"/>
  <c r="D50" i="1"/>
  <c r="E50" i="1"/>
  <c r="F50" i="1"/>
  <c r="G50" i="1"/>
  <c r="D51" i="1"/>
  <c r="D53" i="1" s="1"/>
  <c r="E51" i="1"/>
  <c r="E53" i="1" s="1"/>
  <c r="F51" i="1"/>
  <c r="G51" i="1"/>
  <c r="H51" i="1"/>
  <c r="H53" i="1"/>
  <c r="K53" i="1" s="1"/>
  <c r="D57" i="1"/>
  <c r="E57" i="1"/>
  <c r="F57" i="1"/>
  <c r="G57" i="1"/>
  <c r="H57" i="1"/>
  <c r="H62" i="1" s="1"/>
  <c r="I57" i="1"/>
  <c r="D59" i="1"/>
  <c r="E59" i="1"/>
  <c r="F59" i="1"/>
  <c r="G59" i="1"/>
  <c r="G60" i="1" s="1"/>
  <c r="G62" i="1" s="1"/>
  <c r="H59" i="1"/>
  <c r="D60" i="1"/>
  <c r="D62" i="1" s="1"/>
  <c r="E60" i="1"/>
  <c r="E62" i="1" s="1"/>
  <c r="F60" i="1"/>
  <c r="F62" i="1" s="1"/>
  <c r="H60" i="1"/>
  <c r="I17" i="1" l="1"/>
  <c r="K62" i="1"/>
  <c r="K35" i="1"/>
  <c r="J62" i="1"/>
  <c r="J44" i="1"/>
  <c r="D35" i="1"/>
  <c r="J35" i="1" s="1"/>
  <c r="F53" i="1"/>
  <c r="J53" i="1" s="1"/>
  <c r="I13" i="1"/>
</calcChain>
</file>

<file path=xl/sharedStrings.xml><?xml version="1.0" encoding="utf-8"?>
<sst xmlns="http://schemas.openxmlformats.org/spreadsheetml/2006/main" count="53" uniqueCount="32">
  <si>
    <t>Unit sales</t>
  </si>
  <si>
    <t>Non-Luxury Cars</t>
  </si>
  <si>
    <t>Subcompacts</t>
  </si>
  <si>
    <t>Compacts</t>
  </si>
  <si>
    <t>Intermediate</t>
  </si>
  <si>
    <t>Full-size</t>
  </si>
  <si>
    <t>Luxury</t>
  </si>
  <si>
    <t>Unit sales in 1986 (thousands)</t>
  </si>
  <si>
    <t>Projected Sales in 1987 (thousands)</t>
  </si>
  <si>
    <t>Overall</t>
  </si>
  <si>
    <t>Projected Declinein Units Sold</t>
  </si>
  <si>
    <t>Ford Market Share in 1986</t>
  </si>
  <si>
    <t>Ford Units sold in 1986 (thousands)</t>
  </si>
  <si>
    <t>Current Ford Gross Contribution Margin per unit</t>
  </si>
  <si>
    <t>Alternative 1</t>
  </si>
  <si>
    <t>No action</t>
  </si>
  <si>
    <t>Projected effect on market share</t>
  </si>
  <si>
    <t>Increase in Warranty Costs</t>
  </si>
  <si>
    <t>Contribution Margin per Unit</t>
  </si>
  <si>
    <t>Total Contribution Margins in 1986 ($million)</t>
  </si>
  <si>
    <t>Total Contribution Margins ($million)</t>
  </si>
  <si>
    <t>Projected Units sold (thousand)</t>
  </si>
  <si>
    <t>Alternative 2</t>
  </si>
  <si>
    <t>Match GM's Warranty</t>
  </si>
  <si>
    <t>Exceed GM's Warranty</t>
  </si>
  <si>
    <t>Alternative 3</t>
  </si>
  <si>
    <t>Match Chrysler's Warranty</t>
  </si>
  <si>
    <t>Alternative 4</t>
  </si>
  <si>
    <t>Alternative 5</t>
  </si>
  <si>
    <t>Adopt "European" Warranty</t>
  </si>
  <si>
    <t>Change in Profitability</t>
  </si>
  <si>
    <t>Luxury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</si>
</sst>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%"/>
    <numFmt numFmtId="172" formatCode="_(&quot;$&quot;* #,##0.0_);_(&quot;$&quot;* \(#,##0.0\);_(&quot;$&quot;* &quot;-&quot;??_);_(@_)"/>
    <numFmt numFmtId="173" formatCode="_(&quot;$&quot;* #,##0_);_(&quot;$&quot;* \(#,##0\);_(&quot;$&quot;* &quot;-&quot;??_);_(@_)"/>
  </numFmts>
  <fonts count="4" x14ac:knownFonts="1">
    <font>
      <sz val="9"/>
      <name val="Helv"/>
    </font>
    <font>
      <b/>
      <sz val="9"/>
      <name val="Helv"/>
    </font>
    <font>
      <sz val="9"/>
      <name val="Helv"/>
    </font>
    <font>
      <b/>
      <sz val="9"/>
      <color indexed="11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3" applyFont="1"/>
    <xf numFmtId="6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169" fontId="0" fillId="0" borderId="0" xfId="3" applyNumberFormat="1" applyFont="1"/>
    <xf numFmtId="10" fontId="0" fillId="0" borderId="0" xfId="3" applyNumberFormat="1" applyFont="1"/>
    <xf numFmtId="10" fontId="0" fillId="0" borderId="0" xfId="0" applyNumberFormat="1"/>
    <xf numFmtId="44" fontId="0" fillId="0" borderId="0" xfId="2" applyFont="1"/>
    <xf numFmtId="0" fontId="1" fillId="0" borderId="0" xfId="0" applyFont="1"/>
    <xf numFmtId="173" fontId="1" fillId="0" borderId="0" xfId="2" applyNumberFormat="1" applyFont="1"/>
    <xf numFmtId="173" fontId="0" fillId="0" borderId="0" xfId="0" applyNumberFormat="1"/>
    <xf numFmtId="173" fontId="1" fillId="0" borderId="0" xfId="0" applyNumberFormat="1" applyFont="1"/>
    <xf numFmtId="173" fontId="3" fillId="0" borderId="0" xfId="2" applyNumberFormat="1" applyFont="1"/>
    <xf numFmtId="172" fontId="3" fillId="0" borderId="0" xfId="2" applyNumberFormat="1" applyFont="1"/>
    <xf numFmtId="172" fontId="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2"/>
  <sheetViews>
    <sheetView tabSelected="1" topLeftCell="B1" workbookViewId="0">
      <selection activeCell="K5" sqref="K5"/>
    </sheetView>
  </sheetViews>
  <sheetFormatPr defaultRowHeight="10.5" x14ac:dyDescent="0.15"/>
  <cols>
    <col min="1" max="1" width="14" customWidth="1"/>
    <col min="2" max="2" width="28.1640625" customWidth="1"/>
    <col min="3" max="3" width="12" customWidth="1"/>
    <col min="4" max="4" width="12.6640625" bestFit="1" customWidth="1"/>
    <col min="5" max="5" width="15" bestFit="1" customWidth="1"/>
    <col min="6" max="6" width="11.6640625" bestFit="1" customWidth="1"/>
    <col min="7" max="7" width="10.1640625" bestFit="1" customWidth="1"/>
    <col min="8" max="9" width="12" customWidth="1"/>
    <col min="10" max="10" width="15" customWidth="1"/>
    <col min="11" max="256" width="12" customWidth="1"/>
  </cols>
  <sheetData>
    <row r="3" spans="2:11" x14ac:dyDescent="0.15">
      <c r="B3" t="s">
        <v>0</v>
      </c>
    </row>
    <row r="4" spans="2:11" x14ac:dyDescent="0.15">
      <c r="E4" t="s">
        <v>1</v>
      </c>
      <c r="J4" t="s">
        <v>30</v>
      </c>
    </row>
    <row r="5" spans="2:11" x14ac:dyDescent="0.15"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9</v>
      </c>
      <c r="J5" t="s">
        <v>1</v>
      </c>
      <c r="K5" t="s">
        <v>31</v>
      </c>
    </row>
    <row r="7" spans="2:11" x14ac:dyDescent="0.15">
      <c r="B7" t="s">
        <v>7</v>
      </c>
      <c r="D7">
        <v>1325.3</v>
      </c>
      <c r="E7">
        <v>2461.1999999999998</v>
      </c>
      <c r="F7">
        <v>2540.5</v>
      </c>
      <c r="G7">
        <v>1115.8</v>
      </c>
      <c r="H7">
        <v>772.1</v>
      </c>
      <c r="I7">
        <f>SUM(D7:H7)</f>
        <v>8214.9</v>
      </c>
    </row>
    <row r="8" spans="2:11" x14ac:dyDescent="0.15">
      <c r="B8" t="s">
        <v>8</v>
      </c>
      <c r="D8">
        <v>1150</v>
      </c>
      <c r="E8">
        <v>2300</v>
      </c>
      <c r="F8">
        <v>2200</v>
      </c>
      <c r="G8">
        <v>940</v>
      </c>
      <c r="H8">
        <v>650</v>
      </c>
      <c r="I8">
        <f>SUM(D8:H8)</f>
        <v>7240</v>
      </c>
    </row>
    <row r="10" spans="2:11" x14ac:dyDescent="0.15">
      <c r="B10" t="s">
        <v>10</v>
      </c>
      <c r="D10" s="1">
        <f t="shared" ref="D10:I10" si="0">(D7-D8)/D7</f>
        <v>0.1322719384290349</v>
      </c>
      <c r="E10" s="1">
        <f t="shared" si="0"/>
        <v>6.5496505769543245E-2</v>
      </c>
      <c r="F10" s="1">
        <f t="shared" si="0"/>
        <v>0.13402873450108246</v>
      </c>
      <c r="G10" s="1">
        <f t="shared" si="0"/>
        <v>0.15755511740455275</v>
      </c>
      <c r="H10" s="1">
        <f t="shared" si="0"/>
        <v>0.15814013728791609</v>
      </c>
      <c r="I10" s="1">
        <f t="shared" si="0"/>
        <v>0.11867460346443653</v>
      </c>
    </row>
    <row r="12" spans="2:11" x14ac:dyDescent="0.15">
      <c r="B12" t="s">
        <v>11</v>
      </c>
      <c r="D12" s="1">
        <v>0.35699999999999998</v>
      </c>
      <c r="E12" s="1">
        <v>0.20899999999999999</v>
      </c>
      <c r="F12" s="1">
        <v>0.25900000000000001</v>
      </c>
      <c r="G12" s="1">
        <v>0.23100000000000001</v>
      </c>
      <c r="H12" s="1">
        <v>0.23</v>
      </c>
      <c r="I12" s="1">
        <v>0.253</v>
      </c>
    </row>
    <row r="13" spans="2:11" x14ac:dyDescent="0.15">
      <c r="B13" t="s">
        <v>12</v>
      </c>
      <c r="D13" s="4">
        <f>D7*D12</f>
        <v>473.13209999999998</v>
      </c>
      <c r="E13" s="4">
        <f>E7*E12</f>
        <v>514.3907999999999</v>
      </c>
      <c r="F13" s="4">
        <f>F7*F12</f>
        <v>657.98950000000002</v>
      </c>
      <c r="G13" s="4">
        <f>G7*G12</f>
        <v>257.74979999999999</v>
      </c>
      <c r="H13" s="4">
        <f>H7*H12</f>
        <v>177.58300000000003</v>
      </c>
      <c r="I13" s="5">
        <f>SUM(D13:H13)</f>
        <v>2080.8452000000002</v>
      </c>
    </row>
    <row r="14" spans="2:11" x14ac:dyDescent="0.15">
      <c r="D14" s="1"/>
      <c r="E14" s="1"/>
      <c r="F14" s="1"/>
      <c r="G14" s="1"/>
      <c r="H14" s="1"/>
      <c r="I14" s="1"/>
    </row>
    <row r="15" spans="2:11" x14ac:dyDescent="0.15">
      <c r="B15" t="s">
        <v>13</v>
      </c>
      <c r="D15" s="2">
        <v>500</v>
      </c>
      <c r="E15" s="2">
        <v>500</v>
      </c>
      <c r="F15" s="2">
        <v>1000</v>
      </c>
      <c r="G15" s="2">
        <v>1000</v>
      </c>
      <c r="H15" s="2">
        <v>2000</v>
      </c>
    </row>
    <row r="17" spans="1:11" x14ac:dyDescent="0.15">
      <c r="B17" t="s">
        <v>19</v>
      </c>
      <c r="D17" s="5">
        <f>D15*D13/1000</f>
        <v>236.56604999999999</v>
      </c>
      <c r="E17" s="5">
        <f>E15*E13/1000</f>
        <v>257.19539999999995</v>
      </c>
      <c r="F17" s="5">
        <f>F15*F13/1000</f>
        <v>657.98950000000002</v>
      </c>
      <c r="G17" s="5">
        <f>G15*G13/1000</f>
        <v>257.74979999999999</v>
      </c>
      <c r="H17" s="5">
        <f>H15*H13/1000</f>
        <v>355.16600000000005</v>
      </c>
      <c r="I17" s="5">
        <f>SUM(D17:H17)</f>
        <v>1764.6667500000003</v>
      </c>
    </row>
    <row r="19" spans="1:11" x14ac:dyDescent="0.15">
      <c r="A19" s="10" t="s">
        <v>14</v>
      </c>
      <c r="B19" s="10" t="s">
        <v>15</v>
      </c>
    </row>
    <row r="20" spans="1:11" x14ac:dyDescent="0.15">
      <c r="B20" t="s">
        <v>16</v>
      </c>
      <c r="D20" s="7">
        <v>-1.7500000000000002E-2</v>
      </c>
      <c r="E20" s="7">
        <v>-1.7500000000000002E-2</v>
      </c>
      <c r="F20" s="7">
        <v>-1.7500000000000002E-2</v>
      </c>
      <c r="G20" s="7">
        <v>-1.7500000000000002E-2</v>
      </c>
      <c r="H20" s="8">
        <v>-5.0000000000000001E-3</v>
      </c>
    </row>
    <row r="21" spans="1:11" x14ac:dyDescent="0.15">
      <c r="B21" t="s">
        <v>21</v>
      </c>
      <c r="D21" s="3">
        <f>D$8*(D$12+D20)</f>
        <v>390.42499999999995</v>
      </c>
      <c r="E21" s="3">
        <f>E$8*(E$12+E20)</f>
        <v>440.45</v>
      </c>
      <c r="F21" s="3">
        <f>F$8*(F$12+F20)</f>
        <v>531.29999999999995</v>
      </c>
      <c r="G21" s="3">
        <f>G$8*(G$12+G20)</f>
        <v>200.69000000000003</v>
      </c>
      <c r="H21" s="3">
        <f>H$8*(H$12+H20)</f>
        <v>146.25</v>
      </c>
      <c r="I21" s="5">
        <f>SUM(D21:H21)</f>
        <v>1709.115</v>
      </c>
    </row>
    <row r="23" spans="1:11" x14ac:dyDescent="0.15">
      <c r="B23" t="s">
        <v>17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</row>
    <row r="24" spans="1:11" x14ac:dyDescent="0.15">
      <c r="B24" t="s">
        <v>18</v>
      </c>
      <c r="D24" s="2">
        <f>D$15-D23</f>
        <v>500</v>
      </c>
      <c r="E24" s="2">
        <f>E$15-E23</f>
        <v>500</v>
      </c>
      <c r="F24" s="2">
        <f>F$15-F23</f>
        <v>1000</v>
      </c>
      <c r="G24" s="2">
        <f>G$15-G23</f>
        <v>1000</v>
      </c>
      <c r="H24" s="2">
        <f>H$15-H23</f>
        <v>2000</v>
      </c>
    </row>
    <row r="26" spans="1:11" x14ac:dyDescent="0.15">
      <c r="B26" s="10" t="s">
        <v>20</v>
      </c>
      <c r="C26" s="10"/>
      <c r="D26" s="14">
        <f>D24*D21/1000</f>
        <v>195.21249999999998</v>
      </c>
      <c r="E26" s="11">
        <f>E24*E21/1000</f>
        <v>220.22499999999999</v>
      </c>
      <c r="F26" s="11">
        <f>F24*F21/1000</f>
        <v>531.29999999999995</v>
      </c>
      <c r="G26" s="11">
        <f>G24*G21/1000</f>
        <v>200.69000000000003</v>
      </c>
      <c r="H26" s="11">
        <f>H24*H21/1000</f>
        <v>292.5</v>
      </c>
      <c r="J26" s="13">
        <f>SUM(D26:G26)-SUM($D$26:$G$26)</f>
        <v>0</v>
      </c>
      <c r="K26" s="16">
        <f>H26-$H$26</f>
        <v>0</v>
      </c>
    </row>
    <row r="27" spans="1:11" x14ac:dyDescent="0.15">
      <c r="H27" s="12"/>
    </row>
    <row r="28" spans="1:11" x14ac:dyDescent="0.15">
      <c r="A28" s="10" t="s">
        <v>22</v>
      </c>
      <c r="B28" s="10" t="s">
        <v>23</v>
      </c>
    </row>
    <row r="29" spans="1:11" x14ac:dyDescent="0.15">
      <c r="B29" t="s">
        <v>16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11" x14ac:dyDescent="0.15">
      <c r="B30" t="s">
        <v>21</v>
      </c>
      <c r="D30" s="3">
        <f>D$8*(D$12+D29)</f>
        <v>410.54999999999995</v>
      </c>
      <c r="E30" s="3">
        <f>E$8*(E$12+E29)</f>
        <v>480.7</v>
      </c>
      <c r="F30" s="3">
        <f>F$8*(F$12+F29)</f>
        <v>569.80000000000007</v>
      </c>
      <c r="G30" s="3">
        <f>G$8*(G$12+G29)</f>
        <v>217.14000000000001</v>
      </c>
      <c r="H30" s="3">
        <f>H$8*(H$12+H29)</f>
        <v>149.5</v>
      </c>
      <c r="I30" s="5">
        <f>SUM(D30:H30)</f>
        <v>1827.6900000000003</v>
      </c>
    </row>
    <row r="32" spans="1:11" x14ac:dyDescent="0.15">
      <c r="B32" t="s">
        <v>17</v>
      </c>
      <c r="D32" s="9">
        <f>2+(66-33)</f>
        <v>35</v>
      </c>
      <c r="E32" s="9">
        <f>2+(66-33)</f>
        <v>35</v>
      </c>
      <c r="F32" s="9">
        <f>2+(66-33)</f>
        <v>35</v>
      </c>
      <c r="G32" s="9">
        <f>2+(66-33)</f>
        <v>35</v>
      </c>
      <c r="H32" s="9">
        <f>(96-62)+(4-1)</f>
        <v>37</v>
      </c>
    </row>
    <row r="33" spans="1:11" x14ac:dyDescent="0.15">
      <c r="B33" t="s">
        <v>18</v>
      </c>
      <c r="D33" s="2">
        <f>D$15-D32</f>
        <v>465</v>
      </c>
      <c r="E33" s="2">
        <f>E$15-E32</f>
        <v>465</v>
      </c>
      <c r="F33" s="2">
        <f>F$15-F32</f>
        <v>965</v>
      </c>
      <c r="G33" s="2">
        <f>G$15-G32</f>
        <v>965</v>
      </c>
      <c r="H33" s="2">
        <f>H$15-H32</f>
        <v>1963</v>
      </c>
    </row>
    <row r="35" spans="1:11" x14ac:dyDescent="0.15">
      <c r="B35" s="10" t="s">
        <v>20</v>
      </c>
      <c r="C35" s="10"/>
      <c r="D35" s="11">
        <f>D33*D30/1000</f>
        <v>190.90574999999998</v>
      </c>
      <c r="E35" s="14">
        <f>E33*E30/1000</f>
        <v>223.52549999999999</v>
      </c>
      <c r="F35" s="11">
        <f>F33*F30/1000</f>
        <v>549.85700000000008</v>
      </c>
      <c r="G35" s="11">
        <f>G33*G30/1000</f>
        <v>209.5401</v>
      </c>
      <c r="H35" s="15">
        <f>H33*H30/1000</f>
        <v>293.46850000000001</v>
      </c>
      <c r="J35" s="13">
        <f>SUM(D35:G35)-SUM($D$26:$G$26)</f>
        <v>26.400849999999991</v>
      </c>
      <c r="K35" s="16">
        <f>H35-$H$26</f>
        <v>0.96850000000000591</v>
      </c>
    </row>
    <row r="37" spans="1:11" x14ac:dyDescent="0.15">
      <c r="A37" s="10" t="s">
        <v>25</v>
      </c>
      <c r="B37" s="10" t="s">
        <v>24</v>
      </c>
    </row>
    <row r="38" spans="1:11" x14ac:dyDescent="0.15">
      <c r="B38" t="s">
        <v>16</v>
      </c>
      <c r="D38" s="7">
        <v>7.4999999999999997E-3</v>
      </c>
      <c r="E38" s="7">
        <v>7.4999999999999997E-3</v>
      </c>
      <c r="F38" s="7">
        <v>7.4999999999999997E-3</v>
      </c>
      <c r="G38" s="7">
        <v>7.4999999999999997E-3</v>
      </c>
      <c r="H38" s="7">
        <v>2.5000000000000001E-3</v>
      </c>
    </row>
    <row r="39" spans="1:11" x14ac:dyDescent="0.15">
      <c r="B39" t="s">
        <v>21</v>
      </c>
      <c r="D39" s="3">
        <f>D$8*(D$12+D38)</f>
        <v>419.17500000000001</v>
      </c>
      <c r="E39" s="3">
        <f>E$8*(E$12+E38)</f>
        <v>497.95</v>
      </c>
      <c r="F39" s="3">
        <f>F$8*(F$12+F38)</f>
        <v>586.30000000000007</v>
      </c>
      <c r="G39" s="3">
        <f>G$8*(G$12+G38)</f>
        <v>224.19000000000003</v>
      </c>
      <c r="H39" s="3">
        <f>H$8*(H$12+H38)</f>
        <v>151.125</v>
      </c>
      <c r="I39" s="5">
        <f>SUM(D39:H39)</f>
        <v>1878.7400000000002</v>
      </c>
    </row>
    <row r="41" spans="1:11" x14ac:dyDescent="0.15">
      <c r="B41" t="s">
        <v>17</v>
      </c>
      <c r="D41" s="9">
        <f>(86-33)+4</f>
        <v>57</v>
      </c>
      <c r="E41" s="9">
        <f>(86-33)+4</f>
        <v>57</v>
      </c>
      <c r="F41" s="9">
        <f>(86-33)+4</f>
        <v>57</v>
      </c>
      <c r="G41" s="9">
        <f>(86-33)+4</f>
        <v>57</v>
      </c>
      <c r="H41" s="9">
        <f>(135-62)+(6-3)</f>
        <v>76</v>
      </c>
    </row>
    <row r="42" spans="1:11" x14ac:dyDescent="0.15">
      <c r="B42" t="s">
        <v>18</v>
      </c>
      <c r="D42" s="2">
        <f>D$15-D41</f>
        <v>443</v>
      </c>
      <c r="E42" s="2">
        <f>E$15-E41</f>
        <v>443</v>
      </c>
      <c r="F42" s="2">
        <f>F$15-F41</f>
        <v>943</v>
      </c>
      <c r="G42" s="2">
        <f>G$15-G41</f>
        <v>943</v>
      </c>
      <c r="H42" s="2">
        <f>H$15-H41</f>
        <v>1924</v>
      </c>
    </row>
    <row r="44" spans="1:11" x14ac:dyDescent="0.15">
      <c r="B44" s="10" t="s">
        <v>20</v>
      </c>
      <c r="C44" s="10"/>
      <c r="D44" s="11">
        <f>D42*D39/1000</f>
        <v>185.694525</v>
      </c>
      <c r="E44" s="11">
        <f>E42*E39/1000</f>
        <v>220.59184999999999</v>
      </c>
      <c r="F44" s="14">
        <f>F42*F39/1000</f>
        <v>552.8809</v>
      </c>
      <c r="G44" s="14">
        <f>G42*G39/1000</f>
        <v>211.41117000000003</v>
      </c>
      <c r="H44" s="11">
        <f>H42*H39/1000</f>
        <v>290.7645</v>
      </c>
      <c r="J44" s="13">
        <f>SUM(D44:G44)-SUM($D$26:$G$26)</f>
        <v>23.150945000000092</v>
      </c>
      <c r="K44" s="16">
        <f>H44-$H$26</f>
        <v>-1.7355000000000018</v>
      </c>
    </row>
    <row r="46" spans="1:11" x14ac:dyDescent="0.15">
      <c r="A46" s="10" t="s">
        <v>27</v>
      </c>
      <c r="B46" s="10" t="s">
        <v>26</v>
      </c>
    </row>
    <row r="47" spans="1:11" x14ac:dyDescent="0.15">
      <c r="B47" t="s">
        <v>16</v>
      </c>
      <c r="D47" s="6">
        <v>-0.01</v>
      </c>
      <c r="E47" s="6">
        <v>-0.01</v>
      </c>
      <c r="F47" s="6">
        <v>-0.01</v>
      </c>
      <c r="G47" s="6">
        <v>-0.01</v>
      </c>
      <c r="H47" s="6">
        <v>-5.0000000000000001E-3</v>
      </c>
    </row>
    <row r="48" spans="1:11" x14ac:dyDescent="0.15">
      <c r="B48" t="s">
        <v>21</v>
      </c>
      <c r="D48" s="3">
        <f>D$8*(D$12+D47)</f>
        <v>399.04999999999995</v>
      </c>
      <c r="E48" s="3">
        <f>E$8*(E$12+E47)</f>
        <v>457.69999999999993</v>
      </c>
      <c r="F48" s="3">
        <f>F$8*(F$12+F47)</f>
        <v>547.79999999999995</v>
      </c>
      <c r="G48" s="3">
        <f>G$8*(G$12+G47)</f>
        <v>207.74</v>
      </c>
      <c r="H48" s="3">
        <f>H$8*(H$12+H47)</f>
        <v>146.25</v>
      </c>
      <c r="I48" s="5">
        <f>SUM(D48:H48)</f>
        <v>1758.5399999999997</v>
      </c>
    </row>
    <row r="50" spans="1:11" x14ac:dyDescent="0.15">
      <c r="B50" t="s">
        <v>17</v>
      </c>
      <c r="D50" s="9">
        <f>(51-33)+(2-1)</f>
        <v>19</v>
      </c>
      <c r="E50" s="9">
        <f>(51-33)+(2-1)</f>
        <v>19</v>
      </c>
      <c r="F50" s="9">
        <f>(51-33)+(2-1)</f>
        <v>19</v>
      </c>
      <c r="G50" s="9">
        <f>(51-33)+(2-1)</f>
        <v>19</v>
      </c>
      <c r="H50" s="9">
        <v>0</v>
      </c>
    </row>
    <row r="51" spans="1:11" x14ac:dyDescent="0.15">
      <c r="B51" t="s">
        <v>18</v>
      </c>
      <c r="D51" s="2">
        <f>D$15-D50</f>
        <v>481</v>
      </c>
      <c r="E51" s="2">
        <f>E$15-E50</f>
        <v>481</v>
      </c>
      <c r="F51" s="2">
        <f>F$15-F50</f>
        <v>981</v>
      </c>
      <c r="G51" s="2">
        <f>G$15-G50</f>
        <v>981</v>
      </c>
      <c r="H51" s="2">
        <f>H$15-H50</f>
        <v>2000</v>
      </c>
    </row>
    <row r="53" spans="1:11" x14ac:dyDescent="0.15">
      <c r="B53" s="10" t="s">
        <v>20</v>
      </c>
      <c r="C53" s="10"/>
      <c r="D53" s="11">
        <f>D51*D48/1000</f>
        <v>191.94305</v>
      </c>
      <c r="E53" s="11">
        <f>E51*E48/1000</f>
        <v>220.15369999999996</v>
      </c>
      <c r="F53" s="11">
        <f>F51*F48/1000</f>
        <v>537.39179999999988</v>
      </c>
      <c r="G53" s="11">
        <f>G51*G48/1000</f>
        <v>203.79294000000002</v>
      </c>
      <c r="H53" s="11">
        <f>H51*H48/1000</f>
        <v>292.5</v>
      </c>
      <c r="J53" s="13">
        <f>SUM(D53:G53)-SUM($D$26:$G$26)</f>
        <v>5.8539899999998397</v>
      </c>
      <c r="K53" s="16">
        <f>H53-$H$26</f>
        <v>0</v>
      </c>
    </row>
    <row r="55" spans="1:11" x14ac:dyDescent="0.15">
      <c r="A55" s="10" t="s">
        <v>28</v>
      </c>
      <c r="B55" s="10" t="s">
        <v>29</v>
      </c>
    </row>
    <row r="56" spans="1:11" x14ac:dyDescent="0.15">
      <c r="B56" t="s">
        <v>16</v>
      </c>
      <c r="D56" s="6">
        <v>1.4999999999999999E-2</v>
      </c>
      <c r="E56" s="6">
        <v>1.4999999999999999E-2</v>
      </c>
      <c r="F56" s="6">
        <v>1.4999999999999999E-2</v>
      </c>
      <c r="G56" s="6">
        <v>1.4999999999999999E-2</v>
      </c>
      <c r="H56" s="6">
        <v>0.01</v>
      </c>
    </row>
    <row r="57" spans="1:11" x14ac:dyDescent="0.15">
      <c r="B57" t="s">
        <v>21</v>
      </c>
      <c r="D57" s="3">
        <f>D$8*(D$12+D56)</f>
        <v>427.8</v>
      </c>
      <c r="E57" s="3">
        <f>E$8*(E$12+E56)</f>
        <v>515.19999999999993</v>
      </c>
      <c r="F57" s="3">
        <f>F$8*(F$12+F56)</f>
        <v>602.80000000000007</v>
      </c>
      <c r="G57" s="3">
        <f>G$8*(G$12+G56)</f>
        <v>231.24</v>
      </c>
      <c r="H57" s="3">
        <f>H$8*(H$12+H56)</f>
        <v>156</v>
      </c>
      <c r="I57" s="5">
        <f>SUM(D57:H57)</f>
        <v>1933.0400000000002</v>
      </c>
    </row>
    <row r="59" spans="1:11" x14ac:dyDescent="0.15">
      <c r="B59" t="s">
        <v>17</v>
      </c>
      <c r="D59" s="9">
        <f>(407-155-33)+(3-1)</f>
        <v>221</v>
      </c>
      <c r="E59" s="9">
        <f>(407-155-33)+(3-1)</f>
        <v>221</v>
      </c>
      <c r="F59" s="9">
        <f>(407-155-33)+(3-1)</f>
        <v>221</v>
      </c>
      <c r="G59" s="9">
        <f>(407-155-33)+(3-1)</f>
        <v>221</v>
      </c>
      <c r="H59" s="9">
        <f>(653-229)+45-3</f>
        <v>466</v>
      </c>
    </row>
    <row r="60" spans="1:11" x14ac:dyDescent="0.15">
      <c r="B60" t="s">
        <v>18</v>
      </c>
      <c r="D60" s="2">
        <f>D$15-D59</f>
        <v>279</v>
      </c>
      <c r="E60" s="2">
        <f>E$15-E59</f>
        <v>279</v>
      </c>
      <c r="F60" s="2">
        <f>F$15-F59</f>
        <v>779</v>
      </c>
      <c r="G60" s="2">
        <f>G$15-G59</f>
        <v>779</v>
      </c>
      <c r="H60" s="2">
        <f>H$15-H59</f>
        <v>1534</v>
      </c>
    </row>
    <row r="62" spans="1:11" x14ac:dyDescent="0.15">
      <c r="B62" s="10" t="s">
        <v>20</v>
      </c>
      <c r="C62" s="10"/>
      <c r="D62" s="11">
        <f>D60*D57/1000</f>
        <v>119.3562</v>
      </c>
      <c r="E62" s="11">
        <f>E60*E57/1000</f>
        <v>143.74079999999998</v>
      </c>
      <c r="F62" s="11">
        <f>F60*F57/1000</f>
        <v>469.58120000000008</v>
      </c>
      <c r="G62" s="11">
        <f>G60*G57/1000</f>
        <v>180.13596000000001</v>
      </c>
      <c r="H62" s="11">
        <f>H60*H57/1000</f>
        <v>239.304</v>
      </c>
      <c r="J62" s="13">
        <f>SUM(D62:G62)-SUM($D$26:$G$26)</f>
        <v>-234.61333999999988</v>
      </c>
      <c r="K62" s="16">
        <f>H62-$H$26</f>
        <v>-53.195999999999998</v>
      </c>
    </row>
  </sheetData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cols>
    <col min="1" max="256" width="12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5" x14ac:dyDescent="0.15"/>
  <cols>
    <col min="1" max="256" width="12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SRI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McVey</dc:creator>
  <cp:lastModifiedBy>Felienne</cp:lastModifiedBy>
  <cp:lastPrinted>2000-03-04T17:44:11Z</cp:lastPrinted>
  <dcterms:created xsi:type="dcterms:W3CDTF">2000-03-04T04:10:52Z</dcterms:created>
  <dcterms:modified xsi:type="dcterms:W3CDTF">2014-09-04T02:19:25Z</dcterms:modified>
</cp:coreProperties>
</file>