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1340" windowHeight="6300"/>
  </bookViews>
  <sheets>
    <sheet name="Exhibit 1" sheetId="4" r:id="rId1"/>
    <sheet name="Exhibit 2" sheetId="2" r:id="rId2"/>
    <sheet name="Exhibit 3" sheetId="3" r:id="rId3"/>
  </sheets>
  <calcPr calcId="152511"/>
</workbook>
</file>

<file path=xl/calcChain.xml><?xml version="1.0" encoding="utf-8"?>
<calcChain xmlns="http://schemas.openxmlformats.org/spreadsheetml/2006/main">
  <c r="F30" i="4" l="1"/>
  <c r="K9" i="2"/>
  <c r="K15" i="2" s="1"/>
  <c r="L9" i="2"/>
  <c r="L15" i="2" s="1"/>
  <c r="E17" i="2"/>
  <c r="F17" i="2"/>
  <c r="L10" i="2" s="1"/>
  <c r="L16" i="2" s="1"/>
  <c r="G17" i="2"/>
  <c r="F3" i="3"/>
  <c r="F4" i="3"/>
  <c r="F5" i="3"/>
  <c r="F6" i="3"/>
  <c r="F7" i="3"/>
  <c r="F8" i="3"/>
  <c r="F9" i="3"/>
  <c r="F10" i="3"/>
  <c r="F11" i="3"/>
  <c r="F13" i="3"/>
  <c r="E21" i="3" s="1"/>
  <c r="E24" i="3" s="1"/>
  <c r="E26" i="3" s="1"/>
  <c r="E19" i="3"/>
</calcChain>
</file>

<file path=xl/sharedStrings.xml><?xml version="1.0" encoding="utf-8"?>
<sst xmlns="http://schemas.openxmlformats.org/spreadsheetml/2006/main" count="117" uniqueCount="55">
  <si>
    <t>Yields and Yield Spreads, 1975-1983</t>
  </si>
  <si>
    <t>Average Gross Spreads Versus the 3-Month Treasury Bill</t>
  </si>
  <si>
    <t>Average 3-Month</t>
  </si>
  <si>
    <t>3-month</t>
  </si>
  <si>
    <t>Commercial</t>
  </si>
  <si>
    <t>3-Month</t>
  </si>
  <si>
    <t>Treasury Bill Yield</t>
  </si>
  <si>
    <t>CDs</t>
  </si>
  <si>
    <t>Paper</t>
  </si>
  <si>
    <t>LIBOR</t>
  </si>
  <si>
    <t>Covariance</t>
  </si>
  <si>
    <t>3 Month CD</t>
  </si>
  <si>
    <t>Correlation Coefficent</t>
  </si>
  <si>
    <t>Jan.,Feb. 1983(a)</t>
  </si>
  <si>
    <t>Standard Deviation</t>
  </si>
  <si>
    <t>Exhibit 2</t>
  </si>
  <si>
    <t>NPV of Payments Garunteed by BFGoodrich</t>
  </si>
  <si>
    <t>Payments to Morgan</t>
  </si>
  <si>
    <t>Receipts from Morgan</t>
  </si>
  <si>
    <t>Payments to Bond Holders</t>
  </si>
  <si>
    <t>5500 + a</t>
  </si>
  <si>
    <t>50,000 (LIBOR-x)/2</t>
  </si>
  <si>
    <t>50,000 (LIBOR +.5%)/2</t>
  </si>
  <si>
    <t>a = annual fee to Morgan</t>
  </si>
  <si>
    <t>Discount Rate</t>
  </si>
  <si>
    <t>NPV stream</t>
  </si>
  <si>
    <t>Fee Payments to Morgan</t>
  </si>
  <si>
    <t>-[$125 + 4.967(a)]</t>
  </si>
  <si>
    <t>Spread Payments on Libor</t>
  </si>
  <si>
    <t>-[255,624(x) + 1,278.1]</t>
  </si>
  <si>
    <t>NPV of face bond</t>
  </si>
  <si>
    <t>=50,000 - (50,000)/(1.12)^8</t>
  </si>
  <si>
    <t>a= 0     x =</t>
  </si>
  <si>
    <t>x = 0                  a = 217.576</t>
  </si>
  <si>
    <t>By adding a get the following combination equation</t>
  </si>
  <si>
    <t>With a F(x,a) such that    255,624 (x) + 4.967 (a) &lt;= 1,080.7</t>
  </si>
  <si>
    <t>LIBOR Spread</t>
  </si>
  <si>
    <t xml:space="preserve">3 Month </t>
  </si>
  <si>
    <t>Average</t>
  </si>
  <si>
    <t>BF Goodrich Annual Payment</t>
  </si>
  <si>
    <t>=$50m * 11%</t>
  </si>
  <si>
    <t>Risk Premium</t>
  </si>
  <si>
    <t>Annual Risk Payment in Thousands</t>
  </si>
  <si>
    <t>Rabobank Annual Payment</t>
  </si>
  <si>
    <t>=$50m * LIBOR - x</t>
  </si>
  <si>
    <t>used average LIBOR over last 7 years and premium of .4%</t>
  </si>
  <si>
    <t>Total Annual Risk</t>
  </si>
  <si>
    <t>50000-125</t>
  </si>
  <si>
    <t>-[5,500 + 25,000(-x+.5) +a]</t>
  </si>
  <si>
    <t>-[25,000(x+.5)]</t>
  </si>
  <si>
    <t>BF Goodrich Cash Flows</t>
  </si>
  <si>
    <t xml:space="preserve">=-[125+ (a/.12)*(1-(1/(1.12^8))] = </t>
  </si>
  <si>
    <t>=-[(50,000*(x+.5)/2)/.0583 * (1-(1/(1.0583)^16)]=</t>
  </si>
  <si>
    <t>Setting cash flows equal to zero (NPV of issuing own 12% coupon 8 year bond)</t>
  </si>
  <si>
    <t>Limiting 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</si>
</sst>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70" formatCode="_(&quot;$&quot;* #,##0_);_(&quot;$&quot;* \(#,##0\);_(&quot;$&quot;* &quot;-&quot;??_);_(@_)"/>
  </numFmts>
  <fonts count="6">
    <font>
      <sz val="10"/>
      <name val="Arial"/>
    </font>
    <font>
      <sz val="10"/>
      <name val="Arial"/>
    </font>
    <font>
      <b/>
      <sz val="10"/>
      <name val="Geneva"/>
    </font>
    <font>
      <u/>
      <sz val="10"/>
      <name val="Geneva"/>
    </font>
    <font>
      <sz val="10"/>
      <name val="Geneva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39" fontId="0" fillId="0" borderId="0" xfId="0" applyNumberFormat="1"/>
    <xf numFmtId="10" fontId="0" fillId="0" borderId="0" xfId="0" applyNumberFormat="1"/>
    <xf numFmtId="0" fontId="4" fillId="0" borderId="0" xfId="2"/>
    <xf numFmtId="0" fontId="4" fillId="0" borderId="0" xfId="2" quotePrefix="1"/>
    <xf numFmtId="170" fontId="4" fillId="0" borderId="0" xfId="1" applyNumberFormat="1" applyFont="1"/>
    <xf numFmtId="44" fontId="4" fillId="0" borderId="0" xfId="1" applyFont="1"/>
    <xf numFmtId="9" fontId="4" fillId="0" borderId="0" xfId="3" applyFont="1"/>
    <xf numFmtId="170" fontId="4" fillId="0" borderId="0" xfId="1" quotePrefix="1" applyNumberFormat="1" applyFont="1"/>
    <xf numFmtId="10" fontId="4" fillId="0" borderId="0" xfId="2" applyNumberFormat="1"/>
    <xf numFmtId="44" fontId="0" fillId="0" borderId="0" xfId="1" applyFont="1"/>
    <xf numFmtId="170" fontId="0" fillId="0" borderId="0" xfId="1" applyNumberFormat="1" applyFont="1"/>
    <xf numFmtId="9" fontId="0" fillId="0" borderId="0" xfId="3" applyFont="1"/>
    <xf numFmtId="10" fontId="0" fillId="0" borderId="0" xfId="3" applyNumberFormat="1" applyFont="1"/>
    <xf numFmtId="0" fontId="0" fillId="0" borderId="0" xfId="0" quotePrefix="1"/>
    <xf numFmtId="0" fontId="5" fillId="0" borderId="0" xfId="0" applyFont="1"/>
    <xf numFmtId="44" fontId="5" fillId="0" borderId="0" xfId="0" applyNumberFormat="1" applyFont="1"/>
    <xf numFmtId="0" fontId="4" fillId="0" borderId="0" xfId="2" applyFont="1"/>
    <xf numFmtId="0" fontId="4" fillId="0" borderId="0" xfId="2" quotePrefix="1" applyFont="1"/>
  </cellXfs>
  <cellStyles count="4">
    <cellStyle name="Currency" xfId="1" builtinId="4"/>
    <cellStyle name="Normal" xfId="0" builtinId="0"/>
    <cellStyle name="Normal_bfgood Dylan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6"/>
  <sheetViews>
    <sheetView tabSelected="1" topLeftCell="A8" zoomScale="75" workbookViewId="0">
      <selection activeCell="B38" sqref="B38"/>
    </sheetView>
  </sheetViews>
  <sheetFormatPr defaultColWidth="11.42578125" defaultRowHeight="12.75"/>
  <cols>
    <col min="1" max="1" width="13.5703125" style="8" customWidth="1"/>
    <col min="2" max="2" width="11.42578125" style="8" customWidth="1"/>
    <col min="3" max="3" width="18.28515625" style="8" bestFit="1" customWidth="1"/>
    <col min="4" max="4" width="19.140625" style="8" bestFit="1" customWidth="1"/>
    <col min="5" max="5" width="23.28515625" style="8" bestFit="1" customWidth="1"/>
    <col min="6" max="6" width="11.42578125" style="8" customWidth="1"/>
    <col min="7" max="7" width="18.85546875" style="8" bestFit="1" customWidth="1"/>
    <col min="8" max="16384" width="11.42578125" style="8"/>
  </cols>
  <sheetData>
    <row r="4" spans="2:11">
      <c r="B4" s="8" t="s">
        <v>16</v>
      </c>
    </row>
    <row r="5" spans="2:11">
      <c r="C5" s="8">
        <v>0.12</v>
      </c>
    </row>
    <row r="6" spans="2:11">
      <c r="K6" s="9"/>
    </row>
    <row r="7" spans="2:11">
      <c r="C7" s="8" t="s">
        <v>17</v>
      </c>
      <c r="D7" s="8" t="s">
        <v>18</v>
      </c>
      <c r="E7" s="8" t="s">
        <v>19</v>
      </c>
      <c r="G7" s="22" t="s">
        <v>50</v>
      </c>
    </row>
    <row r="8" spans="2:11">
      <c r="B8" s="8">
        <v>1983</v>
      </c>
      <c r="C8" s="10">
        <v>125</v>
      </c>
      <c r="E8" s="10">
        <v>-50000</v>
      </c>
      <c r="G8" s="10" t="s">
        <v>47</v>
      </c>
      <c r="J8" s="11"/>
    </row>
    <row r="9" spans="2:11">
      <c r="B9" s="8">
        <v>1984</v>
      </c>
      <c r="C9" s="10" t="s">
        <v>20</v>
      </c>
      <c r="D9" s="8" t="s">
        <v>21</v>
      </c>
      <c r="E9" s="8" t="s">
        <v>22</v>
      </c>
      <c r="G9" s="23" t="s">
        <v>48</v>
      </c>
      <c r="J9" s="11"/>
    </row>
    <row r="10" spans="2:11">
      <c r="C10" s="10"/>
      <c r="D10" s="8" t="s">
        <v>21</v>
      </c>
      <c r="E10" s="8" t="s">
        <v>22</v>
      </c>
      <c r="G10" s="23" t="s">
        <v>49</v>
      </c>
      <c r="J10" s="11"/>
    </row>
    <row r="11" spans="2:11">
      <c r="B11" s="8">
        <v>1985</v>
      </c>
      <c r="C11" s="10" t="s">
        <v>20</v>
      </c>
      <c r="D11" s="8" t="s">
        <v>21</v>
      </c>
      <c r="E11" s="8" t="s">
        <v>22</v>
      </c>
      <c r="G11" s="23" t="s">
        <v>48</v>
      </c>
      <c r="J11" s="11"/>
    </row>
    <row r="12" spans="2:11">
      <c r="C12" s="10"/>
      <c r="D12" s="8" t="s">
        <v>21</v>
      </c>
      <c r="E12" s="8" t="s">
        <v>22</v>
      </c>
      <c r="G12" s="23" t="s">
        <v>49</v>
      </c>
      <c r="J12" s="11"/>
    </row>
    <row r="13" spans="2:11">
      <c r="B13" s="8">
        <v>1986</v>
      </c>
      <c r="C13" s="10" t="s">
        <v>20</v>
      </c>
      <c r="D13" s="8" t="s">
        <v>21</v>
      </c>
      <c r="E13" s="8" t="s">
        <v>22</v>
      </c>
      <c r="G13" s="23" t="s">
        <v>48</v>
      </c>
      <c r="J13" s="11"/>
    </row>
    <row r="14" spans="2:11">
      <c r="C14" s="10"/>
      <c r="D14" s="8" t="s">
        <v>21</v>
      </c>
      <c r="E14" s="8" t="s">
        <v>22</v>
      </c>
      <c r="G14" s="23" t="s">
        <v>49</v>
      </c>
      <c r="J14" s="11"/>
    </row>
    <row r="15" spans="2:11">
      <c r="B15" s="8">
        <v>1987</v>
      </c>
      <c r="C15" s="10" t="s">
        <v>20</v>
      </c>
      <c r="D15" s="8" t="s">
        <v>21</v>
      </c>
      <c r="E15" s="8" t="s">
        <v>22</v>
      </c>
      <c r="G15" s="23" t="s">
        <v>48</v>
      </c>
      <c r="J15" s="11"/>
    </row>
    <row r="16" spans="2:11">
      <c r="C16" s="10"/>
      <c r="D16" s="8" t="s">
        <v>21</v>
      </c>
      <c r="E16" s="8" t="s">
        <v>22</v>
      </c>
      <c r="G16" s="23" t="s">
        <v>49</v>
      </c>
      <c r="J16" s="11"/>
    </row>
    <row r="17" spans="1:10">
      <c r="B17" s="8">
        <v>1988</v>
      </c>
      <c r="C17" s="10" t="s">
        <v>20</v>
      </c>
      <c r="D17" s="8" t="s">
        <v>21</v>
      </c>
      <c r="E17" s="8" t="s">
        <v>22</v>
      </c>
      <c r="G17" s="23" t="s">
        <v>48</v>
      </c>
      <c r="J17" s="11"/>
    </row>
    <row r="18" spans="1:10">
      <c r="C18" s="10"/>
      <c r="D18" s="8" t="s">
        <v>21</v>
      </c>
      <c r="E18" s="8" t="s">
        <v>22</v>
      </c>
      <c r="G18" s="23" t="s">
        <v>49</v>
      </c>
      <c r="J18" s="11"/>
    </row>
    <row r="19" spans="1:10">
      <c r="B19" s="8">
        <v>1989</v>
      </c>
      <c r="C19" s="10" t="s">
        <v>20</v>
      </c>
      <c r="D19" s="8" t="s">
        <v>21</v>
      </c>
      <c r="E19" s="8" t="s">
        <v>22</v>
      </c>
      <c r="G19" s="23" t="s">
        <v>48</v>
      </c>
      <c r="J19" s="11"/>
    </row>
    <row r="20" spans="1:10">
      <c r="C20" s="10"/>
      <c r="D20" s="8" t="s">
        <v>21</v>
      </c>
      <c r="E20" s="8" t="s">
        <v>22</v>
      </c>
      <c r="G20" s="23" t="s">
        <v>49</v>
      </c>
      <c r="J20" s="11"/>
    </row>
    <row r="21" spans="1:10">
      <c r="B21" s="8">
        <v>1990</v>
      </c>
      <c r="C21" s="10" t="s">
        <v>20</v>
      </c>
      <c r="D21" s="8" t="s">
        <v>21</v>
      </c>
      <c r="E21" s="8" t="s">
        <v>22</v>
      </c>
      <c r="G21" s="23" t="s">
        <v>48</v>
      </c>
      <c r="J21" s="11"/>
    </row>
    <row r="22" spans="1:10">
      <c r="C22" s="10"/>
      <c r="D22" s="8" t="s">
        <v>21</v>
      </c>
      <c r="E22" s="8" t="s">
        <v>22</v>
      </c>
      <c r="G22" s="23" t="s">
        <v>49</v>
      </c>
      <c r="J22" s="11"/>
    </row>
    <row r="23" spans="1:10">
      <c r="B23" s="8">
        <v>1991</v>
      </c>
      <c r="C23" s="10" t="s">
        <v>20</v>
      </c>
      <c r="D23" s="8" t="s">
        <v>21</v>
      </c>
      <c r="E23" s="8" t="s">
        <v>22</v>
      </c>
      <c r="G23" s="23" t="s">
        <v>48</v>
      </c>
      <c r="J23" s="11"/>
    </row>
    <row r="24" spans="1:10">
      <c r="E24" s="10">
        <v>50000</v>
      </c>
      <c r="G24" s="10">
        <v>-50000</v>
      </c>
      <c r="J24" s="11"/>
    </row>
    <row r="25" spans="1:10">
      <c r="A25" s="8" t="s">
        <v>23</v>
      </c>
    </row>
    <row r="26" spans="1:10">
      <c r="A26" s="8" t="s">
        <v>24</v>
      </c>
      <c r="B26" s="12">
        <v>0.12</v>
      </c>
    </row>
    <row r="27" spans="1:10">
      <c r="B27" s="8" t="s">
        <v>25</v>
      </c>
      <c r="C27" s="10"/>
    </row>
    <row r="28" spans="1:10">
      <c r="B28" s="8" t="s">
        <v>26</v>
      </c>
      <c r="D28" s="13" t="s">
        <v>51</v>
      </c>
      <c r="E28" s="9"/>
      <c r="F28" s="23" t="s">
        <v>27</v>
      </c>
    </row>
    <row r="29" spans="1:10">
      <c r="B29" s="8" t="s">
        <v>28</v>
      </c>
      <c r="D29" s="23" t="s">
        <v>52</v>
      </c>
      <c r="F29" s="9" t="s">
        <v>29</v>
      </c>
    </row>
    <row r="30" spans="1:10">
      <c r="B30" s="8" t="s">
        <v>30</v>
      </c>
      <c r="D30" s="9" t="s">
        <v>31</v>
      </c>
      <c r="F30" s="10">
        <f>50000 - (50000/(1+B26)^8)</f>
        <v>29805.838601031544</v>
      </c>
    </row>
    <row r="31" spans="1:10">
      <c r="B31" s="22" t="s">
        <v>53</v>
      </c>
    </row>
    <row r="32" spans="1:10">
      <c r="B32" s="8" t="s">
        <v>34</v>
      </c>
    </row>
    <row r="33" spans="2:4">
      <c r="B33" s="8" t="s">
        <v>35</v>
      </c>
    </row>
    <row r="35" spans="2:4">
      <c r="B35" s="22" t="s">
        <v>54</v>
      </c>
    </row>
    <row r="36" spans="2:4">
      <c r="B36" s="8" t="s">
        <v>32</v>
      </c>
      <c r="C36" s="14">
        <v>4.2300000000000003E-3</v>
      </c>
      <c r="D36" s="8" t="s">
        <v>33</v>
      </c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6" sqref="G6:G17"/>
    </sheetView>
  </sheetViews>
  <sheetFormatPr defaultRowHeight="12.75"/>
  <sheetData>
    <row r="1" spans="1:12">
      <c r="A1" s="1" t="s">
        <v>15</v>
      </c>
      <c r="B1" t="s">
        <v>0</v>
      </c>
    </row>
    <row r="5" spans="1:12">
      <c r="E5" s="2" t="s">
        <v>1</v>
      </c>
      <c r="F5" s="2"/>
      <c r="G5" s="2"/>
    </row>
    <row r="6" spans="1:12">
      <c r="C6" s="3" t="s">
        <v>2</v>
      </c>
      <c r="E6" s="3" t="s">
        <v>3</v>
      </c>
      <c r="F6" s="3" t="s">
        <v>4</v>
      </c>
      <c r="G6" s="3" t="s">
        <v>5</v>
      </c>
    </row>
    <row r="7" spans="1:12">
      <c r="A7" s="4"/>
      <c r="B7" s="4"/>
      <c r="C7" s="5" t="s">
        <v>6</v>
      </c>
      <c r="D7" s="4"/>
      <c r="E7" s="5" t="s">
        <v>7</v>
      </c>
      <c r="F7" s="5" t="s">
        <v>8</v>
      </c>
      <c r="G7" s="5" t="s">
        <v>9</v>
      </c>
      <c r="H7" s="4"/>
      <c r="I7" t="s">
        <v>10</v>
      </c>
    </row>
    <row r="8" spans="1:12">
      <c r="A8">
        <v>1975</v>
      </c>
      <c r="C8" s="6">
        <v>5.85</v>
      </c>
      <c r="D8" s="6"/>
      <c r="E8" s="7">
        <v>7.6E-3</v>
      </c>
      <c r="F8" s="7">
        <v>5.5999999999999999E-3</v>
      </c>
      <c r="G8" s="7">
        <v>1.3599999999999999E-2</v>
      </c>
      <c r="K8" t="s">
        <v>4</v>
      </c>
      <c r="L8" t="s">
        <v>9</v>
      </c>
    </row>
    <row r="9" spans="1:12">
      <c r="A9">
        <v>1976</v>
      </c>
      <c r="C9" s="6">
        <v>5.03</v>
      </c>
      <c r="D9" s="6"/>
      <c r="E9" s="6">
        <v>0.27</v>
      </c>
      <c r="F9" s="6">
        <v>0.25</v>
      </c>
      <c r="G9" s="6">
        <v>0.57999999999999996</v>
      </c>
      <c r="I9" t="s">
        <v>11</v>
      </c>
      <c r="K9">
        <f>COVAR(E8:E16,F8:F16)</f>
        <v>0.27877822814814812</v>
      </c>
      <c r="L9">
        <f>COVAR(E8:E16,G8:G16)</f>
        <v>0.6405197392592592</v>
      </c>
    </row>
    <row r="10" spans="1:12">
      <c r="A10">
        <v>1977</v>
      </c>
      <c r="C10" s="6">
        <v>5.17</v>
      </c>
      <c r="D10" s="6"/>
      <c r="E10" s="6">
        <v>0.37</v>
      </c>
      <c r="F10" s="6">
        <v>0.27</v>
      </c>
      <c r="G10" s="6">
        <v>0.75</v>
      </c>
      <c r="I10" t="s">
        <v>4</v>
      </c>
      <c r="L10">
        <f>COVAR(F8:F17,G8:G17)</f>
        <v>0.37948350159415539</v>
      </c>
    </row>
    <row r="11" spans="1:12">
      <c r="A11">
        <v>1978</v>
      </c>
      <c r="C11" s="6">
        <v>7.12</v>
      </c>
      <c r="D11" s="6"/>
      <c r="E11" s="6">
        <v>0.92</v>
      </c>
      <c r="F11" s="6">
        <v>0.61</v>
      </c>
      <c r="G11" s="6">
        <v>1.48</v>
      </c>
    </row>
    <row r="12" spans="1:12">
      <c r="A12">
        <v>1979</v>
      </c>
      <c r="C12" s="6">
        <v>9.84</v>
      </c>
      <c r="D12" s="6"/>
      <c r="E12" s="6">
        <v>1.18</v>
      </c>
      <c r="F12" s="6">
        <v>0.88</v>
      </c>
      <c r="G12" s="6">
        <v>1.93</v>
      </c>
    </row>
    <row r="13" spans="1:12">
      <c r="A13">
        <v>1980</v>
      </c>
      <c r="C13" s="6">
        <v>11.25</v>
      </c>
      <c r="D13" s="6"/>
      <c r="E13" s="6">
        <v>1.72</v>
      </c>
      <c r="F13" s="6">
        <v>1.1200000000000001</v>
      </c>
      <c r="G13" s="6">
        <v>2.81</v>
      </c>
      <c r="I13" t="s">
        <v>12</v>
      </c>
    </row>
    <row r="14" spans="1:12">
      <c r="A14">
        <v>1981</v>
      </c>
      <c r="C14" s="6">
        <v>13.99</v>
      </c>
      <c r="D14" s="6"/>
      <c r="E14" s="6">
        <v>1.92</v>
      </c>
      <c r="F14" s="6">
        <v>1.17</v>
      </c>
      <c r="G14" s="6">
        <v>2.83</v>
      </c>
      <c r="K14" t="s">
        <v>4</v>
      </c>
      <c r="L14" t="s">
        <v>9</v>
      </c>
    </row>
    <row r="15" spans="1:12">
      <c r="A15">
        <v>1982</v>
      </c>
      <c r="C15" s="6">
        <v>10.75</v>
      </c>
      <c r="D15" s="6"/>
      <c r="E15" s="6">
        <v>1.66</v>
      </c>
      <c r="F15" s="6">
        <v>1.1599999999999999</v>
      </c>
      <c r="G15" s="6">
        <v>2.68</v>
      </c>
      <c r="I15" t="s">
        <v>11</v>
      </c>
      <c r="K15">
        <f>K9/(E17*F17)</f>
        <v>0.87907470350702777</v>
      </c>
      <c r="L15">
        <f>L9/(E17*G17)</f>
        <v>0.8817955552001786</v>
      </c>
    </row>
    <row r="16" spans="1:12">
      <c r="A16" t="s">
        <v>13</v>
      </c>
      <c r="C16" s="6">
        <v>8</v>
      </c>
      <c r="D16" s="6"/>
      <c r="E16" s="6">
        <v>0.59</v>
      </c>
      <c r="F16" s="6">
        <v>0.3</v>
      </c>
      <c r="G16" s="6">
        <v>1.29</v>
      </c>
      <c r="I16" t="s">
        <v>4</v>
      </c>
      <c r="L16">
        <f>L10/(F17*G17)</f>
        <v>0.80461703718798272</v>
      </c>
    </row>
    <row r="17" spans="1:7">
      <c r="A17" t="s">
        <v>14</v>
      </c>
      <c r="C17" s="6"/>
      <c r="D17" s="6"/>
      <c r="E17" s="6">
        <f>STDEV(E8:E16)</f>
        <v>0.69887097521645591</v>
      </c>
      <c r="F17" s="6">
        <f>STDEV(F8:F16)</f>
        <v>0.45377029920924139</v>
      </c>
      <c r="G17" s="6">
        <f>STDEV(G8:G16)</f>
        <v>1.0393638524490731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topLeftCell="A5" workbookViewId="0">
      <selection activeCell="D15" sqref="D15"/>
    </sheetView>
  </sheetViews>
  <sheetFormatPr defaultRowHeight="12.75"/>
  <cols>
    <col min="2" max="2" width="19.28515625" bestFit="1" customWidth="1"/>
    <col min="4" max="4" width="23.140625" bestFit="1" customWidth="1"/>
    <col min="5" max="5" width="12.85546875" bestFit="1" customWidth="1"/>
  </cols>
  <sheetData>
    <row r="1" spans="2:6">
      <c r="D1" s="3" t="s">
        <v>2</v>
      </c>
      <c r="E1" s="3" t="s">
        <v>5</v>
      </c>
      <c r="F1" t="s">
        <v>37</v>
      </c>
    </row>
    <row r="2" spans="2:6">
      <c r="D2" s="5" t="s">
        <v>6</v>
      </c>
      <c r="E2" s="5" t="s">
        <v>36</v>
      </c>
      <c r="F2" t="s">
        <v>9</v>
      </c>
    </row>
    <row r="3" spans="2:6">
      <c r="B3">
        <v>1975</v>
      </c>
      <c r="D3" s="18">
        <v>5.8500000000000003E-2</v>
      </c>
      <c r="E3" s="18">
        <v>1.3599999999999999E-2</v>
      </c>
      <c r="F3" s="7">
        <f>E3+D3</f>
        <v>7.2099999999999997E-2</v>
      </c>
    </row>
    <row r="4" spans="2:6">
      <c r="B4">
        <v>1976</v>
      </c>
      <c r="D4" s="18">
        <v>5.0299999999999997E-2</v>
      </c>
      <c r="E4" s="18">
        <v>5.7999999999999996E-3</v>
      </c>
      <c r="F4" s="7">
        <f t="shared" ref="F4:F11" si="0">E4+D4</f>
        <v>5.6099999999999997E-2</v>
      </c>
    </row>
    <row r="5" spans="2:6">
      <c r="B5">
        <v>1977</v>
      </c>
      <c r="D5" s="18">
        <v>5.1700000000000003E-2</v>
      </c>
      <c r="E5" s="18">
        <v>7.4999999999999997E-3</v>
      </c>
      <c r="F5" s="7">
        <f t="shared" si="0"/>
        <v>5.9200000000000003E-2</v>
      </c>
    </row>
    <row r="6" spans="2:6">
      <c r="B6">
        <v>1978</v>
      </c>
      <c r="D6" s="18">
        <v>7.1199999999999999E-2</v>
      </c>
      <c r="E6" s="18">
        <v>1.4800000000000001E-2</v>
      </c>
      <c r="F6" s="7">
        <f t="shared" si="0"/>
        <v>8.5999999999999993E-2</v>
      </c>
    </row>
    <row r="7" spans="2:6">
      <c r="B7">
        <v>1979</v>
      </c>
      <c r="D7" s="18">
        <v>9.8400000000000001E-2</v>
      </c>
      <c r="E7" s="18">
        <v>1.9300000000000001E-2</v>
      </c>
      <c r="F7" s="7">
        <f t="shared" si="0"/>
        <v>0.1177</v>
      </c>
    </row>
    <row r="8" spans="2:6">
      <c r="B8">
        <v>1980</v>
      </c>
      <c r="D8" s="18">
        <v>0.1125</v>
      </c>
      <c r="E8" s="18">
        <v>2.81E-2</v>
      </c>
      <c r="F8" s="7">
        <f t="shared" si="0"/>
        <v>0.1406</v>
      </c>
    </row>
    <row r="9" spans="2:6">
      <c r="B9">
        <v>1981</v>
      </c>
      <c r="D9" s="18">
        <v>0.1399</v>
      </c>
      <c r="E9" s="18">
        <v>2.8299999999999999E-2</v>
      </c>
      <c r="F9" s="7">
        <f t="shared" si="0"/>
        <v>0.16819999999999999</v>
      </c>
    </row>
    <row r="10" spans="2:6">
      <c r="B10">
        <v>1982</v>
      </c>
      <c r="D10" s="18">
        <v>0.1075</v>
      </c>
      <c r="E10" s="18">
        <v>2.6800000000000001E-2</v>
      </c>
      <c r="F10" s="7">
        <f t="shared" si="0"/>
        <v>0.1343</v>
      </c>
    </row>
    <row r="11" spans="2:6">
      <c r="B11" t="s">
        <v>13</v>
      </c>
      <c r="D11" s="18">
        <v>0.08</v>
      </c>
      <c r="E11" s="18">
        <v>1.29E-2</v>
      </c>
      <c r="F11" s="7">
        <f t="shared" si="0"/>
        <v>9.2899999999999996E-2</v>
      </c>
    </row>
    <row r="12" spans="2:6">
      <c r="B12" s="16"/>
      <c r="E12" s="17"/>
    </row>
    <row r="13" spans="2:6">
      <c r="D13" t="s">
        <v>38</v>
      </c>
      <c r="F13" s="7">
        <f>AVERAGE(F3:F11)</f>
        <v>0.10301111111111111</v>
      </c>
    </row>
    <row r="16" spans="2:6">
      <c r="B16" t="s">
        <v>39</v>
      </c>
      <c r="D16" s="19" t="s">
        <v>40</v>
      </c>
      <c r="E16" s="16">
        <v>5500</v>
      </c>
    </row>
    <row r="17" spans="2:6">
      <c r="B17" t="s">
        <v>41</v>
      </c>
      <c r="E17" s="18">
        <v>1.9E-2</v>
      </c>
    </row>
    <row r="19" spans="2:6">
      <c r="B19" t="s">
        <v>42</v>
      </c>
      <c r="E19" s="15">
        <f>E16*E17</f>
        <v>104.5</v>
      </c>
    </row>
    <row r="21" spans="2:6">
      <c r="B21" t="s">
        <v>43</v>
      </c>
      <c r="D21" s="19" t="s">
        <v>44</v>
      </c>
      <c r="E21" s="16">
        <f>50000*(F13-0.004)</f>
        <v>4950.5555555555557</v>
      </c>
      <c r="F21" t="s">
        <v>45</v>
      </c>
    </row>
    <row r="22" spans="2:6">
      <c r="B22" t="s">
        <v>41</v>
      </c>
      <c r="E22" s="18">
        <v>0.01</v>
      </c>
    </row>
    <row r="24" spans="2:6">
      <c r="B24" t="s">
        <v>42</v>
      </c>
      <c r="E24" s="15">
        <f>E21*E22</f>
        <v>49.50555555555556</v>
      </c>
    </row>
    <row r="26" spans="2:6" s="20" customFormat="1">
      <c r="B26" s="20" t="s">
        <v>46</v>
      </c>
      <c r="E26" s="21">
        <f>E24+E19</f>
        <v>154.00555555555556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Exhibit 1</vt:lpstr>
      <vt:lpstr>Exhibit 2</vt:lpstr>
      <vt:lpstr>Exhibit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&amp; Julie Windham</dc:creator>
  <cp:lastModifiedBy>Felienne</cp:lastModifiedBy>
  <dcterms:created xsi:type="dcterms:W3CDTF">2001-03-12T03:52:36Z</dcterms:created>
  <dcterms:modified xsi:type="dcterms:W3CDTF">2014-09-04T07:57:20Z</dcterms:modified>
</cp:coreProperties>
</file>