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1340" windowHeight="6795" firstSheet="1" activeTab="2"/>
  </bookViews>
  <sheets>
    <sheet name="Rent Roll" sheetId="1" r:id="rId1"/>
    <sheet name="Cost Budget" sheetId="2" r:id="rId2"/>
    <sheet name="AMB Cash Flows" sheetId="3" r:id="rId3"/>
    <sheet name="Rental Income" sheetId="4" r:id="rId4"/>
    <sheet name="Debt Service" sheetId="5" r:id="rId5"/>
  </sheets>
  <externalReferences>
    <externalReference r:id="rId6"/>
  </externalReferences>
  <calcPr calcId="152511" calcMode="autoNoTable" iterate="1"/>
</workbook>
</file>

<file path=xl/calcChain.xml><?xml version="1.0" encoding="utf-8"?>
<calcChain xmlns="http://schemas.openxmlformats.org/spreadsheetml/2006/main">
  <c r="D7" i="3" l="1"/>
  <c r="E7" i="3"/>
  <c r="F7" i="3" s="1"/>
  <c r="G7" i="3" s="1"/>
  <c r="H7" i="3" s="1"/>
  <c r="I7" i="3" s="1"/>
  <c r="J7" i="3" s="1"/>
  <c r="C20" i="3"/>
  <c r="D20" i="3"/>
  <c r="E20" i="3"/>
  <c r="F20" i="3"/>
  <c r="G20" i="3"/>
  <c r="H20" i="3"/>
  <c r="H22" i="3" s="1"/>
  <c r="I20" i="3"/>
  <c r="J20" i="3"/>
  <c r="C22" i="3"/>
  <c r="D22" i="3"/>
  <c r="E22" i="3"/>
  <c r="F22" i="3"/>
  <c r="G22" i="3"/>
  <c r="I22" i="3"/>
  <c r="J22" i="3"/>
  <c r="D7" i="2"/>
  <c r="H17" i="2" s="1"/>
  <c r="H25" i="2" s="1"/>
  <c r="H10" i="2"/>
  <c r="H14" i="2" s="1"/>
  <c r="H11" i="2"/>
  <c r="H12" i="2"/>
  <c r="H13" i="2"/>
  <c r="H18" i="2"/>
  <c r="H19" i="2"/>
  <c r="H20" i="2"/>
  <c r="H21" i="2"/>
  <c r="H22" i="2"/>
  <c r="H23" i="2"/>
  <c r="H24" i="2"/>
  <c r="C6" i="1"/>
  <c r="A6" i="4" s="1"/>
  <c r="A13" i="4" s="1"/>
  <c r="A20" i="4" s="1"/>
  <c r="E6" i="1"/>
  <c r="G6" i="1"/>
  <c r="I6" i="1"/>
  <c r="K6" i="1"/>
  <c r="M6" i="1"/>
  <c r="G6" i="4" s="1"/>
  <c r="G20" i="4" s="1"/>
  <c r="Q6" i="1"/>
  <c r="C7" i="1"/>
  <c r="A7" i="4" s="1"/>
  <c r="A14" i="4" s="1"/>
  <c r="A21" i="4" s="1"/>
  <c r="D7" i="1"/>
  <c r="E7" i="1"/>
  <c r="G7" i="1"/>
  <c r="I7" i="1"/>
  <c r="K7" i="1"/>
  <c r="M7" i="1"/>
  <c r="C7" i="4" s="1"/>
  <c r="C21" i="4" s="1"/>
  <c r="O7" i="1"/>
  <c r="Q7" i="1"/>
  <c r="C8" i="1"/>
  <c r="E8" i="1"/>
  <c r="G8" i="1"/>
  <c r="I8" i="1"/>
  <c r="K8" i="1"/>
  <c r="M8" i="1"/>
  <c r="C8" i="4" s="1"/>
  <c r="O8" i="1"/>
  <c r="Q8" i="1"/>
  <c r="C9" i="1"/>
  <c r="D9" i="1"/>
  <c r="E9" i="1"/>
  <c r="G9" i="1"/>
  <c r="K9" i="1" s="1"/>
  <c r="I9" i="1"/>
  <c r="M9" i="1"/>
  <c r="D9" i="4" s="1"/>
  <c r="D24" i="4" s="1"/>
  <c r="O9" i="1"/>
  <c r="Q9" i="1"/>
  <c r="C10" i="1"/>
  <c r="E10" i="1"/>
  <c r="G10" i="1"/>
  <c r="K10" i="1" s="1"/>
  <c r="I10" i="1"/>
  <c r="M10" i="1"/>
  <c r="C10" i="4" s="1"/>
  <c r="C25" i="4" s="1"/>
  <c r="O10" i="1"/>
  <c r="Q10" i="1"/>
  <c r="E11" i="1"/>
  <c r="C16" i="1"/>
  <c r="C17" i="1"/>
  <c r="C18" i="1"/>
  <c r="C19" i="1"/>
  <c r="C20" i="1"/>
  <c r="C21" i="1"/>
  <c r="C22" i="1"/>
  <c r="C23" i="1"/>
  <c r="D4" i="4"/>
  <c r="E4" i="4" s="1"/>
  <c r="F4" i="4" s="1"/>
  <c r="G4" i="4" s="1"/>
  <c r="H4" i="4" s="1"/>
  <c r="I4" i="4" s="1"/>
  <c r="J4" i="4" s="1"/>
  <c r="C6" i="4"/>
  <c r="E6" i="4"/>
  <c r="E20" i="4" s="1"/>
  <c r="F6" i="4"/>
  <c r="F20" i="4" s="1"/>
  <c r="D7" i="4"/>
  <c r="D21" i="4" s="1"/>
  <c r="E7" i="4"/>
  <c r="E21" i="4" s="1"/>
  <c r="F7" i="4"/>
  <c r="F21" i="4" s="1"/>
  <c r="G7" i="4"/>
  <c r="G21" i="4" s="1"/>
  <c r="A8" i="4"/>
  <c r="A15" i="4" s="1"/>
  <c r="A23" i="4" s="1"/>
  <c r="A9" i="4"/>
  <c r="A16" i="4" s="1"/>
  <c r="A24" i="4" s="1"/>
  <c r="C9" i="4"/>
  <c r="C24" i="4" s="1"/>
  <c r="A10" i="4"/>
  <c r="A17" i="4" s="1"/>
  <c r="A25" i="4" s="1"/>
  <c r="D10" i="4"/>
  <c r="D25" i="4" s="1"/>
  <c r="E10" i="4"/>
  <c r="E25" i="4" s="1"/>
  <c r="C13" i="4"/>
  <c r="D13" i="4"/>
  <c r="E13" i="4"/>
  <c r="F13" i="4"/>
  <c r="G13" i="4"/>
  <c r="H13" i="4"/>
  <c r="H20" i="4" s="1"/>
  <c r="I13" i="4"/>
  <c r="I20" i="4" s="1"/>
  <c r="J13" i="4"/>
  <c r="C14" i="4"/>
  <c r="D14" i="4"/>
  <c r="E14" i="4"/>
  <c r="F14" i="4"/>
  <c r="G14" i="4"/>
  <c r="H14" i="4"/>
  <c r="H21" i="4" s="1"/>
  <c r="I14" i="4"/>
  <c r="J14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J24" i="4" s="1"/>
  <c r="C17" i="4"/>
  <c r="D17" i="4"/>
  <c r="E17" i="4"/>
  <c r="F17" i="4"/>
  <c r="G17" i="4"/>
  <c r="H17" i="4"/>
  <c r="I17" i="4"/>
  <c r="I25" i="4" s="1"/>
  <c r="J17" i="4"/>
  <c r="J25" i="4" s="1"/>
  <c r="C20" i="4"/>
  <c r="J20" i="4"/>
  <c r="I21" i="4"/>
  <c r="J21" i="4"/>
  <c r="I23" i="4"/>
  <c r="J23" i="4"/>
  <c r="H24" i="4"/>
  <c r="I24" i="4"/>
  <c r="F25" i="4"/>
  <c r="G25" i="4"/>
  <c r="H25" i="4"/>
  <c r="I26" i="4" l="1"/>
  <c r="C26" i="4"/>
  <c r="C23" i="4"/>
  <c r="D8" i="4"/>
  <c r="I9" i="2"/>
  <c r="F14" i="2"/>
  <c r="I16" i="2"/>
  <c r="I27" i="2" s="1"/>
  <c r="F25" i="2"/>
  <c r="J26" i="4"/>
  <c r="D6" i="4"/>
  <c r="D20" i="4" s="1"/>
  <c r="O6" i="1"/>
  <c r="O11" i="1" s="1"/>
  <c r="M11" i="1" s="1"/>
  <c r="G9" i="4"/>
  <c r="G24" i="4" s="1"/>
  <c r="F9" i="4"/>
  <c r="F24" i="4" s="1"/>
  <c r="E9" i="4"/>
  <c r="E24" i="4" s="1"/>
  <c r="D23" i="4" l="1"/>
  <c r="D26" i="4" s="1"/>
  <c r="E8" i="4"/>
  <c r="C11" i="3"/>
  <c r="C15" i="3" s="1"/>
  <c r="C24" i="3" s="1"/>
  <c r="C26" i="3" s="1"/>
  <c r="C27" i="3" s="1"/>
  <c r="C28" i="4"/>
  <c r="I29" i="2"/>
  <c r="F29" i="2" s="1"/>
  <c r="J28" i="4"/>
  <c r="J11" i="3"/>
  <c r="J15" i="3" s="1"/>
  <c r="J24" i="3" s="1"/>
  <c r="I28" i="4"/>
  <c r="I11" i="3"/>
  <c r="I15" i="3" s="1"/>
  <c r="I24" i="3" s="1"/>
  <c r="D11" i="3" l="1"/>
  <c r="D15" i="3" s="1"/>
  <c r="D24" i="3" s="1"/>
  <c r="D28" i="4"/>
  <c r="F8" i="4"/>
  <c r="E23" i="4"/>
  <c r="E26" i="4" s="1"/>
  <c r="E11" i="3" l="1"/>
  <c r="E15" i="3" s="1"/>
  <c r="E24" i="3" s="1"/>
  <c r="E28" i="4"/>
  <c r="F23" i="4"/>
  <c r="F26" i="4" s="1"/>
  <c r="G8" i="4"/>
  <c r="F11" i="3" l="1"/>
  <c r="F15" i="3" s="1"/>
  <c r="F24" i="3" s="1"/>
  <c r="F28" i="4"/>
  <c r="G23" i="4"/>
  <c r="G26" i="4" s="1"/>
  <c r="H8" i="4"/>
  <c r="H23" i="4" s="1"/>
  <c r="H26" i="4" s="1"/>
  <c r="G11" i="3" l="1"/>
  <c r="G15" i="3" s="1"/>
  <c r="G24" i="3" s="1"/>
  <c r="G28" i="4"/>
  <c r="H11" i="3"/>
  <c r="H15" i="3" s="1"/>
  <c r="H24" i="3" s="1"/>
  <c r="H28" i="4"/>
</calcChain>
</file>

<file path=xl/sharedStrings.xml><?xml version="1.0" encoding="utf-8"?>
<sst xmlns="http://schemas.openxmlformats.org/spreadsheetml/2006/main" count="88" uniqueCount="85">
  <si>
    <t>PIER 1</t>
  </si>
  <si>
    <t>RENT ROLL-YEAR ONE</t>
  </si>
  <si>
    <t>Suite</t>
  </si>
  <si>
    <t>Tenant</t>
  </si>
  <si>
    <t xml:space="preserve"> </t>
  </si>
  <si>
    <t>Square Feet</t>
  </si>
  <si>
    <t>Start Date</t>
  </si>
  <si>
    <t>Term (Yrs)</t>
  </si>
  <si>
    <t>Exp. Date</t>
  </si>
  <si>
    <t>NNN Rent/sf</t>
  </si>
  <si>
    <t>Annual Rent</t>
  </si>
  <si>
    <t xml:space="preserve">Rental Increases: </t>
  </si>
  <si>
    <t xml:space="preserve">Grand Total </t>
  </si>
  <si>
    <t xml:space="preserve">Notes: </t>
  </si>
  <si>
    <t>PIER I</t>
  </si>
  <si>
    <t>DEVELOPMENT COST BUDGET</t>
  </si>
  <si>
    <t xml:space="preserve">sf </t>
  </si>
  <si>
    <t>/sf</t>
  </si>
  <si>
    <t>Total</t>
  </si>
  <si>
    <t>Hard Costs:</t>
  </si>
  <si>
    <t>Core &amp; Shell</t>
  </si>
  <si>
    <t>Tenant Improvement Costs</t>
  </si>
  <si>
    <t>FF&amp;E Public Access</t>
  </si>
  <si>
    <t>Hard Cost Contingency</t>
  </si>
  <si>
    <t>Total Hard Costs:</t>
  </si>
  <si>
    <t>Soft Costs:</t>
  </si>
  <si>
    <t>Architecture, Engineering &amp; Design</t>
  </si>
  <si>
    <t>Due Diligence</t>
  </si>
  <si>
    <t>Permits &amp; Fees</t>
  </si>
  <si>
    <t>Testing &amp; Commissions</t>
  </si>
  <si>
    <t>Legal &amp; Accounting</t>
  </si>
  <si>
    <t>Interest</t>
  </si>
  <si>
    <t>Taxes</t>
  </si>
  <si>
    <t>Miscellaneous</t>
  </si>
  <si>
    <t>Total Soft Costs:</t>
  </si>
  <si>
    <t>Developer Overhead &amp; Profit @</t>
  </si>
  <si>
    <t>Total Project Costs:</t>
  </si>
  <si>
    <t>Notes:</t>
  </si>
  <si>
    <t>(5)</t>
  </si>
  <si>
    <t>Facts &amp; Figures are fictitious.</t>
  </si>
  <si>
    <t>Facts &amp; Figures are Fictitious.</t>
  </si>
  <si>
    <t>Sources</t>
  </si>
  <si>
    <t>Uses</t>
  </si>
  <si>
    <t>Debt Service</t>
  </si>
  <si>
    <t>Rental Income</t>
  </si>
  <si>
    <t>Rent/sf</t>
  </si>
  <si>
    <t>Rent per Tenant</t>
  </si>
  <si>
    <t>Square feet</t>
  </si>
  <si>
    <t>Lease term</t>
  </si>
  <si>
    <t>02/01-01/08</t>
  </si>
  <si>
    <t>02/01-01/51</t>
  </si>
  <si>
    <t>03/01-02/06</t>
  </si>
  <si>
    <t>03/01-02/08</t>
  </si>
  <si>
    <t>06/01-05/09</t>
  </si>
  <si>
    <t>Feb. 2006</t>
  </si>
  <si>
    <t>Nov. 2004</t>
  </si>
  <si>
    <t>TOTAL</t>
  </si>
  <si>
    <t>PV GRAND TOTAL</t>
  </si>
  <si>
    <t>PV OF CASH FLOWS</t>
  </si>
  <si>
    <t>Interest Rate</t>
  </si>
  <si>
    <t>Principal</t>
  </si>
  <si>
    <t xml:space="preserve">Net </t>
  </si>
  <si>
    <t>AMB Pier One LLC Cash Flows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</si>
  <si>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</si>
  <si>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</si>
  <si>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</si>
  <si>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</si>
  <si>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</si>
  <si>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</si>
  <si>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</si>
  <si>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</si>
  <si>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Loan Proceeds</t>
  </si>
  <si>
    <t>Tax Credits</t>
  </si>
  <si>
    <t>Development Costs</t>
  </si>
  <si>
    <t>Total Sources</t>
  </si>
  <si>
    <t>Total Uses</t>
  </si>
  <si>
    <t>Lease Proceeds to Port</t>
  </si>
  <si>
    <t>TOTAL LESS PORT SHARE</t>
  </si>
  <si>
    <t>PV cash flows</t>
  </si>
  <si>
    <t>Return on investment</t>
  </si>
  <si>
    <t xml:space="preserve">   If Port Exercises Prepay</t>
  </si>
  <si>
    <t>Assumptions:</t>
  </si>
  <si>
    <t>Development costs are spent in year one, and project is completed by end of year one.</t>
  </si>
  <si>
    <t>Depreciation of development capital costs calculated using straight-line methodology.</t>
  </si>
  <si>
    <t>Sale of lease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</si>
</sst>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  <numFmt numFmtId="167" formatCode="&quot;$&quot;#,##0;[Red]&quot;$&quot;#,##0"/>
    <numFmt numFmtId="169" formatCode="_(&quot;$&quot;* #,##0_);_(&quot;$&quot;* \(#,##0\);_(&quot;$&quot;* &quot;-&quot;??_);_(@_)"/>
  </numFmts>
  <fonts count="21">
    <font>
      <sz val="10"/>
      <name val="Arial"/>
    </font>
    <font>
      <sz val="10"/>
      <name val="Arial"/>
    </font>
    <font>
      <sz val="11"/>
      <name val="Courier New"/>
      <family val="3"/>
    </font>
    <font>
      <b/>
      <sz val="11"/>
      <name val="Courier New"/>
      <family val="3"/>
    </font>
    <font>
      <b/>
      <i/>
      <sz val="9"/>
      <name val="Courier New"/>
      <family val="3"/>
    </font>
    <font>
      <sz val="9"/>
      <name val="Courier New"/>
      <family val="3"/>
    </font>
    <font>
      <i/>
      <sz val="9"/>
      <name val="Courier New"/>
      <family val="3"/>
    </font>
    <font>
      <b/>
      <sz val="11"/>
      <name val="CG Times"/>
      <family val="1"/>
    </font>
    <font>
      <i/>
      <sz val="8"/>
      <name val="CG Times"/>
      <family val="1"/>
    </font>
    <font>
      <sz val="11"/>
      <name val="CG Times"/>
      <family val="1"/>
    </font>
    <font>
      <sz val="8"/>
      <name val="CG Times"/>
      <family val="1"/>
    </font>
    <font>
      <b/>
      <u/>
      <sz val="11"/>
      <name val="CG Times"/>
      <family val="1"/>
    </font>
    <font>
      <b/>
      <i/>
      <sz val="9"/>
      <name val="CG Times"/>
      <family val="1"/>
    </font>
    <font>
      <sz val="9"/>
      <name val="CG Times"/>
      <family val="1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40" fontId="2" fillId="0" borderId="0" xfId="0" applyNumberFormat="1" applyFont="1"/>
    <xf numFmtId="6" fontId="2" fillId="0" borderId="0" xfId="2" applyNumberFormat="1" applyFont="1"/>
    <xf numFmtId="166" fontId="2" fillId="0" borderId="0" xfId="0" applyNumberFormat="1" applyFont="1"/>
    <xf numFmtId="0" fontId="3" fillId="0" borderId="0" xfId="0" applyFont="1"/>
    <xf numFmtId="3" fontId="2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17" fontId="2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center"/>
    </xf>
    <xf numFmtId="5" fontId="2" fillId="0" borderId="0" xfId="0" applyNumberFormat="1" applyFont="1" applyAlignment="1">
      <alignment horizontal="center"/>
    </xf>
    <xf numFmtId="5" fontId="2" fillId="0" borderId="0" xfId="0" applyNumberFormat="1" applyFont="1" applyAlignment="1">
      <alignment horizontal="right"/>
    </xf>
    <xf numFmtId="17" fontId="3" fillId="0" borderId="0" xfId="0" applyNumberFormat="1" applyFont="1" applyAlignment="1">
      <alignment horizontal="center" wrapText="1"/>
    </xf>
    <xf numFmtId="164" fontId="3" fillId="0" borderId="0" xfId="1" applyNumberFormat="1" applyFont="1" applyAlignment="1">
      <alignment horizontal="center" wrapText="1"/>
    </xf>
    <xf numFmtId="17" fontId="3" fillId="0" borderId="0" xfId="0" applyNumberFormat="1" applyFont="1" applyAlignment="1">
      <alignment horizontal="center"/>
    </xf>
    <xf numFmtId="7" fontId="2" fillId="0" borderId="0" xfId="0" applyNumberFormat="1" applyFont="1" applyAlignment="1">
      <alignment horizontal="right"/>
    </xf>
    <xf numFmtId="5" fontId="3" fillId="0" borderId="0" xfId="0" applyNumberFormat="1" applyFont="1" applyAlignment="1">
      <alignment horizontal="center"/>
    </xf>
    <xf numFmtId="5" fontId="3" fillId="0" borderId="0" xfId="0" applyNumberFormat="1" applyFont="1" applyAlignment="1">
      <alignment horizontal="right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164" fontId="2" fillId="0" borderId="0" xfId="1" applyNumberFormat="1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164" fontId="3" fillId="0" borderId="0" xfId="1" applyNumberFormat="1" applyFont="1" applyAlignment="1">
      <alignment wrapText="1"/>
    </xf>
    <xf numFmtId="17" fontId="2" fillId="0" borderId="0" xfId="0" applyNumberFormat="1" applyFont="1" applyAlignment="1">
      <alignment wrapText="1"/>
    </xf>
    <xf numFmtId="17" fontId="2" fillId="0" borderId="0" xfId="0" applyNumberFormat="1" applyFont="1"/>
    <xf numFmtId="7" fontId="2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3" fontId="7" fillId="0" borderId="1" xfId="0" applyNumberFormat="1" applyFont="1" applyBorder="1" applyAlignment="1">
      <alignment horizontal="center" wrapText="1"/>
    </xf>
    <xf numFmtId="3" fontId="7" fillId="0" borderId="0" xfId="0" applyNumberFormat="1" applyFont="1" applyBorder="1" applyAlignment="1">
      <alignment horizontal="center"/>
    </xf>
    <xf numFmtId="17" fontId="7" fillId="0" borderId="1" xfId="0" applyNumberFormat="1" applyFont="1" applyBorder="1" applyAlignment="1">
      <alignment horizontal="center" wrapText="1"/>
    </xf>
    <xf numFmtId="17" fontId="7" fillId="0" borderId="0" xfId="0" applyNumberFormat="1" applyFont="1" applyBorder="1" applyAlignment="1">
      <alignment horizontal="center" wrapText="1"/>
    </xf>
    <xf numFmtId="164" fontId="7" fillId="0" borderId="1" xfId="1" applyNumberFormat="1" applyFont="1" applyBorder="1" applyAlignment="1">
      <alignment horizontal="center" wrapText="1"/>
    </xf>
    <xf numFmtId="17" fontId="7" fillId="0" borderId="0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center" wrapText="1"/>
    </xf>
    <xf numFmtId="7" fontId="8" fillId="0" borderId="0" xfId="0" quotePrefix="1" applyNumberFormat="1" applyFont="1" applyAlignment="1">
      <alignment horizontal="left" vertical="center"/>
    </xf>
    <xf numFmtId="5" fontId="7" fillId="0" borderId="1" xfId="0" applyNumberFormat="1" applyFont="1" applyBorder="1" applyAlignment="1">
      <alignment horizontal="center" wrapText="1"/>
    </xf>
    <xf numFmtId="5" fontId="7" fillId="0" borderId="0" xfId="0" applyNumberFormat="1" applyFont="1" applyBorder="1" applyAlignment="1">
      <alignment horizontal="right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3" fontId="9" fillId="0" borderId="0" xfId="0" applyNumberFormat="1" applyFont="1" applyAlignment="1">
      <alignment horizontal="right" vertical="center"/>
    </xf>
    <xf numFmtId="17" fontId="9" fillId="0" borderId="0" xfId="0" applyNumberFormat="1" applyFont="1" applyAlignment="1">
      <alignment horizontal="center" vertical="center" wrapText="1"/>
    </xf>
    <xf numFmtId="164" fontId="9" fillId="0" borderId="0" xfId="1" applyNumberFormat="1" applyFont="1" applyAlignment="1">
      <alignment horizontal="center" vertical="center" wrapText="1"/>
    </xf>
    <xf numFmtId="17" fontId="9" fillId="0" borderId="0" xfId="0" quotePrefix="1" applyNumberFormat="1" applyFont="1" applyAlignment="1">
      <alignment horizontal="center" vertical="center"/>
    </xf>
    <xf numFmtId="17" fontId="9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right" vertical="center"/>
    </xf>
    <xf numFmtId="166" fontId="9" fillId="0" borderId="0" xfId="0" applyNumberFormat="1" applyFont="1" applyAlignment="1">
      <alignment horizontal="right" vertical="center"/>
    </xf>
    <xf numFmtId="166" fontId="9" fillId="0" borderId="0" xfId="0" applyNumberFormat="1" applyFont="1" applyBorder="1" applyAlignment="1">
      <alignment horizontal="right" vertical="center"/>
    </xf>
    <xf numFmtId="17" fontId="9" fillId="0" borderId="0" xfId="0" applyNumberFormat="1" applyFont="1" applyAlignment="1">
      <alignment vertical="center" wrapText="1"/>
    </xf>
    <xf numFmtId="0" fontId="10" fillId="0" borderId="0" xfId="0" applyFont="1" applyAlignment="1">
      <alignment horizontal="left" vertical="top"/>
    </xf>
    <xf numFmtId="3" fontId="9" fillId="0" borderId="0" xfId="0" quotePrefix="1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17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3" fontId="9" fillId="0" borderId="0" xfId="0" applyNumberFormat="1" applyFont="1" applyBorder="1" applyAlignment="1">
      <alignment horizontal="right" vertical="center"/>
    </xf>
    <xf numFmtId="17" fontId="9" fillId="0" borderId="0" xfId="3" applyNumberFormat="1" applyFont="1" applyBorder="1" applyAlignment="1">
      <alignment horizontal="center" vertical="center" wrapText="1"/>
    </xf>
    <xf numFmtId="17" fontId="9" fillId="0" borderId="0" xfId="3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/>
    <xf numFmtId="0" fontId="7" fillId="0" borderId="2" xfId="0" applyFont="1" applyBorder="1" applyAlignment="1"/>
    <xf numFmtId="0" fontId="9" fillId="0" borderId="2" xfId="0" applyFont="1" applyBorder="1" applyAlignment="1"/>
    <xf numFmtId="3" fontId="7" fillId="0" borderId="2" xfId="0" applyNumberFormat="1" applyFont="1" applyBorder="1" applyAlignment="1">
      <alignment horizontal="right"/>
    </xf>
    <xf numFmtId="3" fontId="9" fillId="0" borderId="2" xfId="0" applyNumberFormat="1" applyFont="1" applyBorder="1" applyAlignment="1">
      <alignment horizontal="right"/>
    </xf>
    <xf numFmtId="0" fontId="9" fillId="0" borderId="2" xfId="0" applyFont="1" applyBorder="1" applyAlignment="1">
      <alignment wrapText="1"/>
    </xf>
    <xf numFmtId="164" fontId="9" fillId="0" borderId="2" xfId="1" applyNumberFormat="1" applyFont="1" applyBorder="1" applyAlignment="1">
      <alignment wrapText="1"/>
    </xf>
    <xf numFmtId="165" fontId="7" fillId="0" borderId="2" xfId="0" applyNumberFormat="1" applyFont="1" applyBorder="1" applyAlignment="1">
      <alignment horizontal="right"/>
    </xf>
    <xf numFmtId="167" fontId="9" fillId="0" borderId="2" xfId="0" applyNumberFormat="1" applyFont="1" applyBorder="1" applyAlignment="1"/>
    <xf numFmtId="167" fontId="7" fillId="0" borderId="2" xfId="0" applyNumberFormat="1" applyFont="1" applyBorder="1" applyAlignment="1">
      <alignment horizontal="right"/>
    </xf>
    <xf numFmtId="3" fontId="9" fillId="0" borderId="0" xfId="0" applyNumberFormat="1" applyFont="1" applyAlignment="1">
      <alignment horizontal="right"/>
    </xf>
    <xf numFmtId="0" fontId="9" fillId="0" borderId="0" xfId="0" applyFont="1" applyAlignment="1">
      <alignment wrapText="1"/>
    </xf>
    <xf numFmtId="164" fontId="9" fillId="0" borderId="0" xfId="1" applyNumberFormat="1" applyFont="1" applyAlignment="1">
      <alignment wrapText="1"/>
    </xf>
    <xf numFmtId="0" fontId="9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1" fillId="0" borderId="0" xfId="0" applyFont="1" applyAlignment="1">
      <alignment horizontal="centerContinuous"/>
    </xf>
    <xf numFmtId="40" fontId="11" fillId="0" borderId="0" xfId="0" applyNumberFormat="1" applyFont="1" applyAlignment="1">
      <alignment horizontal="centerContinuous"/>
    </xf>
    <xf numFmtId="6" fontId="11" fillId="0" borderId="0" xfId="2" applyNumberFormat="1" applyFont="1" applyAlignment="1">
      <alignment horizontal="centerContinuous"/>
    </xf>
    <xf numFmtId="166" fontId="11" fillId="0" borderId="0" xfId="0" applyNumberFormat="1" applyFont="1" applyAlignment="1">
      <alignment horizontal="centerContinuous"/>
    </xf>
    <xf numFmtId="0" fontId="11" fillId="0" borderId="0" xfId="0" applyFont="1" applyAlignment="1">
      <alignment horizontal="center"/>
    </xf>
    <xf numFmtId="40" fontId="11" fillId="0" borderId="0" xfId="0" applyNumberFormat="1" applyFont="1" applyAlignment="1">
      <alignment horizontal="center"/>
    </xf>
    <xf numFmtId="6" fontId="11" fillId="0" borderId="0" xfId="2" applyNumberFormat="1" applyFont="1" applyAlignment="1">
      <alignment horizontal="center"/>
    </xf>
    <xf numFmtId="166" fontId="11" fillId="0" borderId="0" xfId="0" applyNumberFormat="1" applyFont="1" applyAlignment="1">
      <alignment horizontal="center"/>
    </xf>
    <xf numFmtId="40" fontId="9" fillId="0" borderId="0" xfId="0" applyNumberFormat="1" applyFont="1"/>
    <xf numFmtId="6" fontId="9" fillId="0" borderId="0" xfId="2" applyNumberFormat="1" applyFont="1"/>
    <xf numFmtId="166" fontId="9" fillId="0" borderId="0" xfId="0" applyNumberFormat="1" applyFont="1"/>
    <xf numFmtId="40" fontId="11" fillId="0" borderId="0" xfId="0" quotePrefix="1" applyNumberFormat="1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6" fontId="11" fillId="0" borderId="0" xfId="2" applyNumberFormat="1" applyFont="1" applyAlignment="1">
      <alignment horizontal="right"/>
    </xf>
    <xf numFmtId="166" fontId="7" fillId="0" borderId="1" xfId="0" applyNumberFormat="1" applyFont="1" applyBorder="1" applyAlignment="1">
      <alignment horizontal="right"/>
    </xf>
    <xf numFmtId="167" fontId="9" fillId="0" borderId="0" xfId="0" applyNumberFormat="1" applyFont="1"/>
    <xf numFmtId="166" fontId="7" fillId="0" borderId="0" xfId="0" applyNumberFormat="1" applyFont="1"/>
    <xf numFmtId="40" fontId="7" fillId="0" borderId="2" xfId="0" applyNumberFormat="1" applyFont="1" applyBorder="1"/>
    <xf numFmtId="167" fontId="7" fillId="0" borderId="2" xfId="0" applyNumberFormat="1" applyFont="1" applyBorder="1"/>
    <xf numFmtId="6" fontId="7" fillId="0" borderId="2" xfId="2" applyNumberFormat="1" applyFont="1" applyBorder="1"/>
    <xf numFmtId="40" fontId="7" fillId="0" borderId="0" xfId="0" applyNumberFormat="1" applyFont="1" applyBorder="1"/>
    <xf numFmtId="167" fontId="7" fillId="0" borderId="0" xfId="0" applyNumberFormat="1" applyFont="1" applyBorder="1"/>
    <xf numFmtId="6" fontId="7" fillId="0" borderId="0" xfId="2" applyNumberFormat="1" applyFont="1" applyBorder="1"/>
    <xf numFmtId="9" fontId="7" fillId="0" borderId="0" xfId="3" applyNumberFormat="1" applyFont="1" applyAlignment="1">
      <alignment horizontal="left"/>
    </xf>
    <xf numFmtId="166" fontId="7" fillId="0" borderId="0" xfId="2" applyNumberFormat="1" applyFont="1" applyBorder="1"/>
    <xf numFmtId="40" fontId="7" fillId="0" borderId="0" xfId="0" applyNumberFormat="1" applyFont="1"/>
    <xf numFmtId="167" fontId="7" fillId="0" borderId="0" xfId="0" applyNumberFormat="1" applyFont="1"/>
    <xf numFmtId="166" fontId="7" fillId="0" borderId="2" xfId="0" applyNumberFormat="1" applyFont="1" applyBorder="1"/>
    <xf numFmtId="0" fontId="0" fillId="0" borderId="1" xfId="0" applyBorder="1"/>
    <xf numFmtId="0" fontId="14" fillId="0" borderId="0" xfId="0" applyFont="1"/>
    <xf numFmtId="3" fontId="0" fillId="0" borderId="0" xfId="0" applyNumberFormat="1"/>
    <xf numFmtId="169" fontId="0" fillId="0" borderId="0" xfId="2" applyNumberFormat="1" applyFont="1"/>
    <xf numFmtId="164" fontId="0" fillId="0" borderId="0" xfId="1" applyNumberFormat="1" applyFont="1"/>
    <xf numFmtId="16" fontId="0" fillId="0" borderId="0" xfId="0" applyNumberFormat="1"/>
    <xf numFmtId="0" fontId="14" fillId="0" borderId="1" xfId="0" applyFont="1" applyBorder="1"/>
    <xf numFmtId="164" fontId="0" fillId="0" borderId="1" xfId="1" applyNumberFormat="1" applyFont="1" applyBorder="1"/>
    <xf numFmtId="0" fontId="0" fillId="0" borderId="0" xfId="0" applyBorder="1"/>
    <xf numFmtId="44" fontId="0" fillId="0" borderId="0" xfId="2" applyFont="1" applyAlignment="1">
      <alignment horizontal="left" indent="2"/>
    </xf>
    <xf numFmtId="10" fontId="0" fillId="0" borderId="0" xfId="3" applyNumberFormat="1" applyFont="1"/>
    <xf numFmtId="0" fontId="14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center" wrapText="1"/>
    </xf>
    <xf numFmtId="0" fontId="17" fillId="0" borderId="1" xfId="0" applyFont="1" applyBorder="1"/>
    <xf numFmtId="0" fontId="18" fillId="0" borderId="0" xfId="0" applyFont="1"/>
    <xf numFmtId="0" fontId="17" fillId="0" borderId="0" xfId="0" applyFont="1" applyAlignment="1">
      <alignment wrapText="1"/>
    </xf>
    <xf numFmtId="3" fontId="17" fillId="0" borderId="0" xfId="0" applyNumberFormat="1" applyFont="1"/>
    <xf numFmtId="164" fontId="17" fillId="0" borderId="0" xfId="1" applyNumberFormat="1" applyFont="1"/>
    <xf numFmtId="164" fontId="17" fillId="0" borderId="0" xfId="1" applyNumberFormat="1" applyFont="1" applyAlignment="1">
      <alignment horizontal="left" indent="2"/>
    </xf>
    <xf numFmtId="164" fontId="17" fillId="0" borderId="0" xfId="0" applyNumberFormat="1" applyFont="1"/>
    <xf numFmtId="0" fontId="19" fillId="0" borderId="0" xfId="0" applyFont="1"/>
    <xf numFmtId="8" fontId="17" fillId="0" borderId="0" xfId="0" applyNumberFormat="1" applyFont="1"/>
    <xf numFmtId="10" fontId="17" fillId="0" borderId="0" xfId="3" applyNumberFormat="1" applyFont="1"/>
    <xf numFmtId="0" fontId="20" fillId="0" borderId="0" xfId="0" applyFont="1"/>
    <xf numFmtId="0" fontId="11" fillId="0" borderId="0" xfId="0" applyFont="1" applyAlignment="1">
      <alignment horizontal="center"/>
    </xf>
    <xf numFmtId="166" fontId="11" fillId="0" borderId="0" xfId="2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erO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 Roll"/>
      <sheetName val="Rent Roll (Yr. 6)"/>
      <sheetName val="Pro Forma "/>
      <sheetName val="Pro Forma (Year 6)"/>
      <sheetName val="Total Rental Income Pro Forma"/>
      <sheetName val="Cash Flow &amp; Present Value"/>
      <sheetName val="Dvlpt Cost"/>
    </sheetNames>
    <sheetDataSet>
      <sheetData sheetId="0" refreshError="1">
        <row r="6">
          <cell r="C6" t="str">
            <v>AMB Property Corp.</v>
          </cell>
          <cell r="E6">
            <v>50000</v>
          </cell>
          <cell r="G6">
            <v>36923</v>
          </cell>
          <cell r="I6">
            <v>7</v>
          </cell>
          <cell r="M6">
            <v>35</v>
          </cell>
          <cell r="Q6" t="str">
            <v xml:space="preserve">Feb-06: $40/sf. </v>
          </cell>
        </row>
        <row r="7">
          <cell r="C7" t="str">
            <v>Port of San Francisco</v>
          </cell>
          <cell r="D7" t="str">
            <v>(1)(2)(3)</v>
          </cell>
          <cell r="E7">
            <v>55000</v>
          </cell>
          <cell r="G7">
            <v>36923</v>
          </cell>
          <cell r="I7">
            <v>50</v>
          </cell>
          <cell r="M7">
            <v>35</v>
          </cell>
          <cell r="Q7" t="str">
            <v xml:space="preserve">Feb-06: $40/sf. Inc. to fair mkt. rent every 10th anniversary. </v>
          </cell>
        </row>
        <row r="8">
          <cell r="C8" t="str">
            <v>Pier One Deli</v>
          </cell>
          <cell r="E8">
            <v>2000</v>
          </cell>
          <cell r="G8">
            <v>36951</v>
          </cell>
          <cell r="I8">
            <v>5</v>
          </cell>
          <cell r="M8">
            <v>30</v>
          </cell>
          <cell r="Q8" t="str">
            <v>3% annual increases.</v>
          </cell>
        </row>
        <row r="9">
          <cell r="C9" t="str">
            <v>Weston Presidio Capital</v>
          </cell>
          <cell r="D9" t="str">
            <v>(4)</v>
          </cell>
          <cell r="E9">
            <v>16500</v>
          </cell>
          <cell r="G9">
            <v>36951</v>
          </cell>
          <cell r="I9">
            <v>7</v>
          </cell>
          <cell r="M9">
            <v>50</v>
          </cell>
          <cell r="Q9" t="str">
            <v>2/06: $55/sf.</v>
          </cell>
        </row>
        <row r="10">
          <cell r="C10" t="str">
            <v>Venture Law Group</v>
          </cell>
          <cell r="E10">
            <v>26500</v>
          </cell>
          <cell r="G10">
            <v>37043</v>
          </cell>
          <cell r="I10">
            <v>7</v>
          </cell>
          <cell r="M10">
            <v>84</v>
          </cell>
          <cell r="Q10" t="str">
            <v>11/04: $89/sf.</v>
          </cell>
        </row>
        <row r="11">
          <cell r="E11">
            <v>150000</v>
          </cell>
        </row>
        <row r="16">
          <cell r="C16" t="str">
            <v>(1) Port has the option to purchase the leasehold position attributable to its space</v>
          </cell>
        </row>
        <row r="17">
          <cell r="C17" t="str">
            <v xml:space="preserve">     from AMB for an amount equal to the Present Value of its future rental stream.</v>
          </cell>
        </row>
        <row r="18">
          <cell r="C18" t="str">
            <v xml:space="preserve">(2) Option to expand in increments of 6,000 sq. ft. or 12,000 sq. ft. on the 10th anniversary date and </v>
          </cell>
        </row>
        <row r="19">
          <cell r="C19" t="str">
            <v xml:space="preserve">     every 10 years thereafter, up to a maximum expansion of 30,000 sq. ft.</v>
          </cell>
        </row>
        <row r="20">
          <cell r="C20" t="str">
            <v>(3) Rent includes $3.50/sq. ft. of amortized T.I.</v>
          </cell>
        </row>
        <row r="21">
          <cell r="C21" t="str">
            <v>(4) Rent includes $4.00/sq. ft. of amortized T.I.</v>
          </cell>
        </row>
        <row r="22">
          <cell r="C22" t="str">
            <v>(5) Tenants are responsible for all operating expenses except management.  Operating expenses</v>
          </cell>
        </row>
        <row r="23">
          <cell r="C23" t="str">
            <v xml:space="preserve">     excluding management are projected at $11/sf.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"/>
  <sheetViews>
    <sheetView topLeftCell="D1" workbookViewId="0">
      <selection activeCell="M6" sqref="M6"/>
    </sheetView>
  </sheetViews>
  <sheetFormatPr defaultRowHeight="15"/>
  <cols>
    <col min="1" max="1" width="8.140625" style="1" customWidth="1"/>
    <col min="2" max="2" width="1.7109375" style="1" customWidth="1"/>
    <col min="3" max="3" width="31.140625" style="1" customWidth="1"/>
    <col min="4" max="4" width="10.42578125" style="1" customWidth="1"/>
    <col min="5" max="5" width="10.28515625" style="6" bestFit="1" customWidth="1"/>
    <col min="6" max="6" width="3" style="6" customWidth="1"/>
    <col min="7" max="7" width="9" style="27" bestFit="1" customWidth="1"/>
    <col min="8" max="8" width="1.7109375" style="27" customWidth="1"/>
    <col min="9" max="9" width="8.28515625" style="22" customWidth="1"/>
    <col min="10" max="10" width="3" style="28" customWidth="1"/>
    <col min="11" max="11" width="9" style="28" bestFit="1" customWidth="1"/>
    <col min="12" max="12" width="1.7109375" style="28" customWidth="1"/>
    <col min="13" max="13" width="10.5703125" style="29" customWidth="1"/>
    <col min="14" max="14" width="5.7109375" style="16" bestFit="1" customWidth="1"/>
    <col min="15" max="15" width="14.28515625" style="12" bestFit="1" customWidth="1"/>
    <col min="16" max="16" width="1.7109375" style="12" customWidth="1"/>
    <col min="17" max="17" width="26.140625" style="1" customWidth="1"/>
    <col min="18" max="16384" width="9.140625" style="1"/>
  </cols>
  <sheetData>
    <row r="1" spans="1:17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1:17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7" ht="15.75">
      <c r="G3" s="7"/>
      <c r="H3" s="7"/>
      <c r="I3" s="8"/>
      <c r="J3" s="9"/>
      <c r="K3" s="9"/>
      <c r="L3" s="9"/>
      <c r="M3" s="10"/>
      <c r="N3" s="10"/>
      <c r="O3" s="11"/>
    </row>
    <row r="4" spans="1:17" ht="15.75">
      <c r="G4" s="13"/>
      <c r="H4" s="13"/>
      <c r="I4" s="14"/>
      <c r="J4" s="15"/>
      <c r="K4" s="15"/>
      <c r="L4" s="15"/>
      <c r="M4" s="10"/>
      <c r="O4" s="17"/>
      <c r="P4" s="18"/>
    </row>
    <row r="5" spans="1:17" ht="29.25">
      <c r="A5" s="33" t="s">
        <v>2</v>
      </c>
      <c r="B5" s="34"/>
      <c r="C5" s="33" t="s">
        <v>3</v>
      </c>
      <c r="D5" s="33" t="s">
        <v>4</v>
      </c>
      <c r="E5" s="35" t="s">
        <v>5</v>
      </c>
      <c r="F5" s="36"/>
      <c r="G5" s="37" t="s">
        <v>6</v>
      </c>
      <c r="H5" s="38"/>
      <c r="I5" s="39" t="s">
        <v>7</v>
      </c>
      <c r="J5" s="40"/>
      <c r="K5" s="37" t="s">
        <v>8</v>
      </c>
      <c r="L5" s="40"/>
      <c r="M5" s="41" t="s">
        <v>9</v>
      </c>
      <c r="N5" s="42" t="s">
        <v>38</v>
      </c>
      <c r="O5" s="43" t="s">
        <v>10</v>
      </c>
      <c r="P5" s="44"/>
      <c r="Q5" s="33" t="s">
        <v>11</v>
      </c>
    </row>
    <row r="6" spans="1:17" s="19" customFormat="1" ht="24.95" customHeight="1">
      <c r="A6" s="45">
        <v>1</v>
      </c>
      <c r="B6" s="46"/>
      <c r="C6" s="47" t="str">
        <f>+'[1]Rent Roll'!C6</f>
        <v>AMB Property Corp.</v>
      </c>
      <c r="D6" s="47" t="s">
        <v>4</v>
      </c>
      <c r="E6" s="48">
        <f>+'[1]Rent Roll'!E6</f>
        <v>50000</v>
      </c>
      <c r="F6" s="48"/>
      <c r="G6" s="49">
        <f>+'[1]Rent Roll'!G6</f>
        <v>36923</v>
      </c>
      <c r="H6" s="49"/>
      <c r="I6" s="50">
        <f>+'[1]Rent Roll'!I6</f>
        <v>7</v>
      </c>
      <c r="J6" s="51"/>
      <c r="K6" s="52">
        <f>+G6+(I6*365)</f>
        <v>39478</v>
      </c>
      <c r="L6" s="52"/>
      <c r="M6" s="53">
        <f>+'[1]Rent Roll'!M6</f>
        <v>35</v>
      </c>
      <c r="N6" s="54"/>
      <c r="O6" s="55">
        <f>+M6*E6</f>
        <v>1750000</v>
      </c>
      <c r="P6" s="54"/>
      <c r="Q6" s="56" t="str">
        <f>+'[1]Rent Roll'!Q6</f>
        <v xml:space="preserve">Feb-06: $40/sf. </v>
      </c>
    </row>
    <row r="7" spans="1:17" s="19" customFormat="1" ht="24.95" customHeight="1">
      <c r="A7" s="45">
        <v>2</v>
      </c>
      <c r="B7" s="46"/>
      <c r="C7" s="47" t="str">
        <f>+'[1]Rent Roll'!C7</f>
        <v>Port of San Francisco</v>
      </c>
      <c r="D7" s="57" t="str">
        <f>+'[1]Rent Roll'!D7</f>
        <v>(1)(2)(3)</v>
      </c>
      <c r="E7" s="48">
        <f>+'[1]Rent Roll'!E7</f>
        <v>55000</v>
      </c>
      <c r="F7" s="58"/>
      <c r="G7" s="49">
        <f>+'[1]Rent Roll'!G7</f>
        <v>36923</v>
      </c>
      <c r="H7" s="49"/>
      <c r="I7" s="50">
        <f>+'[1]Rent Roll'!I7</f>
        <v>50</v>
      </c>
      <c r="J7" s="51"/>
      <c r="K7" s="52">
        <f>+G7+(I7*365)</f>
        <v>55173</v>
      </c>
      <c r="L7" s="52"/>
      <c r="M7" s="53">
        <f>+'[1]Rent Roll'!M7</f>
        <v>35</v>
      </c>
      <c r="N7" s="54"/>
      <c r="O7" s="55">
        <f>+M7*E7</f>
        <v>1925000</v>
      </c>
      <c r="P7" s="54"/>
      <c r="Q7" s="56" t="str">
        <f>+'[1]Rent Roll'!Q7</f>
        <v xml:space="preserve">Feb-06: $40/sf. Inc. to fair mkt. rent every 10th anniversary. </v>
      </c>
    </row>
    <row r="8" spans="1:17" s="19" customFormat="1" ht="24.95" customHeight="1">
      <c r="A8" s="45">
        <v>3</v>
      </c>
      <c r="B8" s="59"/>
      <c r="C8" s="47" t="str">
        <f>+'[1]Rent Roll'!C8</f>
        <v>Pier One Deli</v>
      </c>
      <c r="D8" s="57" t="s">
        <v>4</v>
      </c>
      <c r="E8" s="48">
        <f>+'[1]Rent Roll'!E8</f>
        <v>2000</v>
      </c>
      <c r="F8" s="48"/>
      <c r="G8" s="49">
        <f>+'[1]Rent Roll'!G8</f>
        <v>36951</v>
      </c>
      <c r="H8" s="49"/>
      <c r="I8" s="50">
        <f>+'[1]Rent Roll'!I8</f>
        <v>5</v>
      </c>
      <c r="J8" s="52"/>
      <c r="K8" s="52">
        <f>+G8+(I8*365)</f>
        <v>38776</v>
      </c>
      <c r="L8" s="60"/>
      <c r="M8" s="53">
        <f>+'[1]Rent Roll'!M8</f>
        <v>30</v>
      </c>
      <c r="N8" s="55"/>
      <c r="O8" s="55">
        <f>+M8*E8</f>
        <v>60000</v>
      </c>
      <c r="P8" s="55"/>
      <c r="Q8" s="56" t="str">
        <f>+'[1]Rent Roll'!Q8</f>
        <v>3% annual increases.</v>
      </c>
    </row>
    <row r="9" spans="1:17" s="19" customFormat="1" ht="24.95" customHeight="1">
      <c r="A9" s="45">
        <v>4</v>
      </c>
      <c r="B9" s="61"/>
      <c r="C9" s="47" t="str">
        <f>+'[1]Rent Roll'!C9</f>
        <v>Weston Presidio Capital</v>
      </c>
      <c r="D9" s="57" t="str">
        <f>+'[1]Rent Roll'!D9</f>
        <v>(4)</v>
      </c>
      <c r="E9" s="48">
        <f>+'[1]Rent Roll'!E9</f>
        <v>16500</v>
      </c>
      <c r="F9" s="62"/>
      <c r="G9" s="49">
        <f>+'[1]Rent Roll'!G9</f>
        <v>36951</v>
      </c>
      <c r="H9" s="63"/>
      <c r="I9" s="50">
        <f>+'[1]Rent Roll'!I9</f>
        <v>7</v>
      </c>
      <c r="J9" s="64"/>
      <c r="K9" s="52">
        <f>+G9+(I9*365)</f>
        <v>39506</v>
      </c>
      <c r="L9" s="60"/>
      <c r="M9" s="53">
        <f>+'[1]Rent Roll'!M9</f>
        <v>50</v>
      </c>
      <c r="N9" s="55"/>
      <c r="O9" s="55">
        <f>+M9*E9</f>
        <v>825000</v>
      </c>
      <c r="P9" s="55"/>
      <c r="Q9" s="56" t="str">
        <f>+'[1]Rent Roll'!Q9</f>
        <v>2/06: $55/sf.</v>
      </c>
    </row>
    <row r="10" spans="1:17" s="19" customFormat="1" ht="24.95" customHeight="1">
      <c r="A10" s="45">
        <v>5</v>
      </c>
      <c r="B10" s="61"/>
      <c r="C10" s="47" t="str">
        <f>+'[1]Rent Roll'!C10</f>
        <v>Venture Law Group</v>
      </c>
      <c r="D10" s="65"/>
      <c r="E10" s="48">
        <f>+'[1]Rent Roll'!E10</f>
        <v>26500</v>
      </c>
      <c r="F10" s="62"/>
      <c r="G10" s="49">
        <f>+'[1]Rent Roll'!G10</f>
        <v>37043</v>
      </c>
      <c r="H10" s="63"/>
      <c r="I10" s="50">
        <f>+'[1]Rent Roll'!I10</f>
        <v>7</v>
      </c>
      <c r="J10" s="64"/>
      <c r="K10" s="52">
        <f>+G10+(I10*365)</f>
        <v>39598</v>
      </c>
      <c r="L10" s="60"/>
      <c r="M10" s="53">
        <f>+'[1]Rent Roll'!M10</f>
        <v>84</v>
      </c>
      <c r="N10" s="55"/>
      <c r="O10" s="55">
        <f>+M10*E10</f>
        <v>2226000</v>
      </c>
      <c r="P10" s="55"/>
      <c r="Q10" s="56" t="str">
        <f>+'[1]Rent Roll'!Q10</f>
        <v>11/04: $89/sf.</v>
      </c>
    </row>
    <row r="11" spans="1:17" ht="26.25" customHeight="1">
      <c r="A11" s="66"/>
      <c r="B11" s="66"/>
      <c r="C11" s="67" t="s">
        <v>12</v>
      </c>
      <c r="D11" s="68"/>
      <c r="E11" s="69">
        <f>SUM(E6:E10)</f>
        <v>150000</v>
      </c>
      <c r="F11" s="70"/>
      <c r="G11" s="71"/>
      <c r="H11" s="71"/>
      <c r="I11" s="72"/>
      <c r="J11" s="68"/>
      <c r="K11" s="68"/>
      <c r="L11" s="68"/>
      <c r="M11" s="73">
        <f>+O11/E11</f>
        <v>45.24</v>
      </c>
      <c r="N11" s="74"/>
      <c r="O11" s="75">
        <f>SUM(O6:O10)</f>
        <v>6786000</v>
      </c>
      <c r="P11" s="66"/>
      <c r="Q11" s="66"/>
    </row>
    <row r="12" spans="1:17">
      <c r="A12" s="66"/>
      <c r="B12" s="66"/>
      <c r="C12" s="66"/>
      <c r="D12" s="66"/>
      <c r="E12" s="76"/>
      <c r="F12" s="76"/>
      <c r="G12" s="77"/>
      <c r="H12" s="77"/>
      <c r="I12" s="78"/>
      <c r="J12" s="66"/>
      <c r="K12" s="66"/>
      <c r="L12" s="66"/>
      <c r="M12" s="79"/>
      <c r="N12" s="66"/>
      <c r="O12" s="66"/>
      <c r="P12" s="66"/>
      <c r="Q12" s="66"/>
    </row>
    <row r="13" spans="1:17">
      <c r="A13" s="66"/>
      <c r="B13" s="66"/>
      <c r="C13" s="66"/>
      <c r="D13" s="66"/>
      <c r="E13" s="79"/>
      <c r="F13" s="79"/>
      <c r="G13" s="77"/>
      <c r="H13" s="77"/>
      <c r="I13" s="78"/>
      <c r="J13" s="66"/>
      <c r="K13" s="66"/>
      <c r="L13" s="66"/>
      <c r="M13" s="79"/>
      <c r="N13" s="66"/>
      <c r="O13" s="66"/>
      <c r="P13" s="66"/>
      <c r="Q13" s="66"/>
    </row>
    <row r="14" spans="1:17">
      <c r="A14" s="80" t="s">
        <v>13</v>
      </c>
      <c r="B14" s="81"/>
      <c r="C14" s="80" t="s">
        <v>40</v>
      </c>
      <c r="D14" s="66"/>
      <c r="E14" s="79"/>
      <c r="F14" s="79"/>
      <c r="G14" s="77"/>
      <c r="H14" s="77"/>
      <c r="I14" s="78"/>
      <c r="J14" s="66"/>
      <c r="K14" s="66"/>
      <c r="L14" s="66"/>
      <c r="M14" s="79"/>
      <c r="N14" s="66"/>
      <c r="O14" s="66"/>
      <c r="P14" s="66"/>
      <c r="Q14" s="66"/>
    </row>
    <row r="15" spans="1:17">
      <c r="A15" s="31"/>
      <c r="B15" s="31"/>
      <c r="C15" s="30"/>
      <c r="E15" s="23"/>
      <c r="F15" s="23"/>
      <c r="G15" s="21"/>
      <c r="H15" s="21"/>
      <c r="J15" s="1"/>
      <c r="K15" s="1"/>
      <c r="L15" s="1"/>
      <c r="M15" s="23"/>
      <c r="N15" s="1"/>
      <c r="O15" s="1"/>
      <c r="P15" s="1"/>
    </row>
    <row r="16" spans="1:17">
      <c r="A16" s="31"/>
      <c r="B16" s="31"/>
      <c r="C16" s="32" t="str">
        <f>+'[1]Rent Roll'!C16</f>
        <v>(1) Port has the option to purchase the leasehold position attributable to its space</v>
      </c>
      <c r="E16" s="23"/>
      <c r="F16" s="23"/>
      <c r="G16" s="21"/>
      <c r="H16" s="21"/>
      <c r="J16" s="1"/>
      <c r="K16" s="1"/>
      <c r="L16" s="1"/>
      <c r="M16" s="23"/>
      <c r="N16" s="1"/>
      <c r="O16" s="1"/>
      <c r="P16" s="1"/>
    </row>
    <row r="17" spans="1:16">
      <c r="A17" s="31"/>
      <c r="B17" s="31"/>
      <c r="C17" s="32" t="str">
        <f>+'[1]Rent Roll'!C17</f>
        <v xml:space="preserve">     from AMB for an amount equal to the Present Value of its future rental stream.</v>
      </c>
      <c r="E17" s="23"/>
      <c r="F17" s="23"/>
      <c r="G17" s="21"/>
      <c r="H17" s="21"/>
      <c r="J17" s="1"/>
      <c r="K17" s="1"/>
      <c r="L17" s="1"/>
      <c r="M17" s="23"/>
      <c r="N17" s="1"/>
      <c r="O17" s="1"/>
      <c r="P17" s="1"/>
    </row>
    <row r="18" spans="1:16">
      <c r="A18" s="31"/>
      <c r="B18" s="31"/>
      <c r="C18" s="32" t="str">
        <f>+'[1]Rent Roll'!C18</f>
        <v xml:space="preserve">(2) Option to expand in increments of 6,000 sq. ft. or 12,000 sq. ft. on the 10th anniversary date and </v>
      </c>
      <c r="E18" s="23"/>
      <c r="F18" s="23"/>
      <c r="G18" s="21"/>
      <c r="H18" s="21"/>
      <c r="J18" s="1"/>
      <c r="K18" s="1"/>
      <c r="L18" s="1"/>
      <c r="M18" s="23"/>
      <c r="N18" s="1"/>
      <c r="O18" s="1"/>
      <c r="P18" s="1"/>
    </row>
    <row r="19" spans="1:16">
      <c r="A19" s="31"/>
      <c r="B19" s="31"/>
      <c r="C19" s="32" t="str">
        <f>+'[1]Rent Roll'!C19</f>
        <v xml:space="preserve">     every 10 years thereafter, up to a maximum expansion of 30,000 sq. ft.</v>
      </c>
      <c r="E19" s="23"/>
      <c r="F19" s="23"/>
      <c r="G19" s="21"/>
      <c r="H19" s="21"/>
      <c r="J19" s="1"/>
      <c r="K19" s="1"/>
      <c r="L19" s="1"/>
      <c r="M19" s="23"/>
      <c r="N19" s="1"/>
      <c r="O19" s="1"/>
      <c r="P19" s="1"/>
    </row>
    <row r="20" spans="1:16">
      <c r="A20" s="31"/>
      <c r="B20" s="31"/>
      <c r="C20" s="32" t="str">
        <f>+'[1]Rent Roll'!C20</f>
        <v>(3) Rent includes $3.50/sq. ft. of amortized T.I.</v>
      </c>
      <c r="E20" s="23"/>
      <c r="F20" s="23"/>
      <c r="G20" s="21"/>
      <c r="H20" s="21"/>
      <c r="J20" s="1"/>
      <c r="K20" s="1"/>
      <c r="L20" s="1"/>
      <c r="M20" s="23"/>
      <c r="N20" s="1"/>
      <c r="O20" s="1"/>
      <c r="P20" s="1"/>
    </row>
    <row r="21" spans="1:16">
      <c r="A21" s="31"/>
      <c r="B21" s="31"/>
      <c r="C21" s="32" t="str">
        <f>+'[1]Rent Roll'!C21</f>
        <v>(4) Rent includes $4.00/sq. ft. of amortized T.I.</v>
      </c>
      <c r="E21" s="23"/>
      <c r="F21" s="23"/>
      <c r="G21" s="21"/>
      <c r="H21" s="21"/>
      <c r="J21" s="1"/>
      <c r="K21" s="1"/>
      <c r="L21" s="1"/>
      <c r="M21" s="23"/>
      <c r="N21" s="1"/>
      <c r="O21" s="1"/>
      <c r="P21" s="1"/>
    </row>
    <row r="22" spans="1:16">
      <c r="A22" s="31"/>
      <c r="B22" s="31"/>
      <c r="C22" s="32" t="str">
        <f>+'[1]Rent Roll'!C22</f>
        <v>(5) Tenants are responsible for all operating expenses except management.  Operating expenses</v>
      </c>
      <c r="E22" s="23"/>
      <c r="F22" s="23"/>
      <c r="G22" s="21"/>
      <c r="H22" s="21"/>
      <c r="J22" s="1"/>
      <c r="K22" s="1"/>
      <c r="L22" s="1"/>
      <c r="M22" s="23"/>
      <c r="N22" s="1"/>
      <c r="O22" s="1"/>
      <c r="P22" s="1"/>
    </row>
    <row r="23" spans="1:16">
      <c r="A23" s="31"/>
      <c r="B23" s="31"/>
      <c r="C23" s="32" t="str">
        <f>+'[1]Rent Roll'!C23</f>
        <v xml:space="preserve">     excluding management are projected at $11/sf. </v>
      </c>
      <c r="E23" s="23"/>
      <c r="F23" s="23"/>
      <c r="G23" s="21"/>
      <c r="H23" s="21"/>
      <c r="J23" s="1"/>
      <c r="K23" s="1"/>
      <c r="L23" s="1"/>
      <c r="M23" s="23"/>
      <c r="N23" s="1"/>
      <c r="O23" s="1"/>
      <c r="P23" s="1"/>
    </row>
    <row r="24" spans="1:16">
      <c r="E24" s="23"/>
      <c r="F24" s="23"/>
      <c r="G24" s="21"/>
      <c r="H24" s="21"/>
      <c r="J24" s="1"/>
      <c r="K24" s="1"/>
      <c r="L24" s="1"/>
      <c r="M24" s="23"/>
      <c r="N24" s="1"/>
      <c r="O24" s="1"/>
      <c r="P24" s="1"/>
    </row>
    <row r="25" spans="1:16">
      <c r="E25" s="23"/>
      <c r="F25" s="23"/>
      <c r="G25" s="21"/>
      <c r="H25" s="21"/>
      <c r="J25" s="1"/>
      <c r="K25" s="1"/>
      <c r="L25" s="1"/>
      <c r="M25" s="23"/>
      <c r="N25" s="1"/>
      <c r="O25" s="1"/>
      <c r="P25" s="1"/>
    </row>
    <row r="26" spans="1:16">
      <c r="E26" s="23"/>
      <c r="F26" s="23"/>
      <c r="G26" s="21"/>
      <c r="H26" s="21"/>
      <c r="J26" s="1"/>
      <c r="K26" s="1"/>
      <c r="L26" s="1"/>
      <c r="M26" s="23"/>
      <c r="N26" s="1"/>
      <c r="O26" s="1"/>
      <c r="P26" s="1"/>
    </row>
    <row r="27" spans="1:16">
      <c r="E27" s="23"/>
      <c r="F27" s="23"/>
      <c r="G27" s="21"/>
      <c r="H27" s="21"/>
      <c r="J27" s="1"/>
      <c r="K27" s="1"/>
      <c r="L27" s="1"/>
      <c r="M27" s="23"/>
      <c r="N27" s="1"/>
      <c r="O27" s="1"/>
      <c r="P27" s="1"/>
    </row>
    <row r="28" spans="1:16">
      <c r="E28" s="23"/>
      <c r="F28" s="23"/>
      <c r="G28" s="21"/>
      <c r="H28" s="21"/>
      <c r="J28" s="1"/>
      <c r="K28" s="1"/>
      <c r="L28" s="1"/>
      <c r="M28" s="23"/>
      <c r="N28" s="1"/>
      <c r="O28" s="1"/>
      <c r="P28" s="1"/>
    </row>
    <row r="29" spans="1:16">
      <c r="E29" s="23"/>
      <c r="F29" s="23"/>
      <c r="G29" s="21"/>
      <c r="H29" s="21"/>
      <c r="J29" s="1"/>
      <c r="K29" s="1"/>
      <c r="L29" s="1"/>
      <c r="M29" s="23"/>
      <c r="N29" s="1"/>
      <c r="O29" s="1"/>
      <c r="P29" s="1"/>
    </row>
    <row r="30" spans="1:16">
      <c r="E30" s="23"/>
      <c r="F30" s="23"/>
      <c r="G30" s="21"/>
      <c r="H30" s="21"/>
      <c r="J30" s="1"/>
      <c r="K30" s="1"/>
      <c r="L30" s="1"/>
      <c r="M30" s="23"/>
      <c r="N30" s="1"/>
      <c r="O30" s="1"/>
      <c r="P30" s="1"/>
    </row>
    <row r="31" spans="1:16">
      <c r="E31" s="23"/>
      <c r="F31" s="23"/>
      <c r="G31" s="21"/>
      <c r="H31" s="21"/>
      <c r="J31" s="1"/>
      <c r="K31" s="1"/>
      <c r="L31" s="1"/>
      <c r="M31" s="23"/>
      <c r="N31" s="1"/>
      <c r="O31" s="1"/>
      <c r="P31" s="1"/>
    </row>
    <row r="32" spans="1:16">
      <c r="E32" s="23"/>
      <c r="F32" s="23"/>
      <c r="G32" s="21"/>
      <c r="H32" s="21"/>
      <c r="J32" s="1"/>
      <c r="K32" s="1"/>
      <c r="L32" s="1"/>
      <c r="M32" s="23"/>
      <c r="N32" s="1"/>
      <c r="O32" s="1"/>
      <c r="P32" s="1"/>
    </row>
    <row r="33" spans="5:16">
      <c r="E33" s="23"/>
      <c r="F33" s="23"/>
      <c r="G33" s="21"/>
      <c r="H33" s="21"/>
      <c r="J33" s="1"/>
      <c r="K33" s="1"/>
      <c r="L33" s="1"/>
      <c r="M33" s="23"/>
      <c r="N33" s="1"/>
      <c r="O33" s="1"/>
      <c r="P33" s="1"/>
    </row>
    <row r="34" spans="5:16">
      <c r="E34" s="23"/>
      <c r="F34" s="23"/>
      <c r="G34" s="21"/>
      <c r="H34" s="21"/>
      <c r="J34" s="1"/>
      <c r="K34" s="1"/>
      <c r="L34" s="1"/>
      <c r="M34" s="23"/>
      <c r="N34" s="1"/>
      <c r="O34" s="1"/>
      <c r="P34" s="1"/>
    </row>
    <row r="35" spans="5:16">
      <c r="E35" s="23"/>
      <c r="F35" s="23"/>
      <c r="G35" s="21"/>
      <c r="H35" s="21"/>
      <c r="J35" s="1"/>
      <c r="K35" s="1"/>
      <c r="L35" s="1"/>
      <c r="M35" s="23"/>
      <c r="N35" s="1"/>
      <c r="O35" s="1"/>
      <c r="P35" s="1"/>
    </row>
    <row r="36" spans="5:16">
      <c r="E36" s="23"/>
      <c r="F36" s="23"/>
      <c r="G36" s="21"/>
      <c r="H36" s="21"/>
      <c r="J36" s="1"/>
      <c r="K36" s="1"/>
      <c r="L36" s="1"/>
      <c r="M36" s="23"/>
      <c r="N36" s="1"/>
      <c r="O36" s="1"/>
      <c r="P36" s="1"/>
    </row>
    <row r="37" spans="5:16">
      <c r="E37" s="23"/>
      <c r="F37" s="23"/>
      <c r="G37" s="21"/>
      <c r="H37" s="21"/>
      <c r="J37" s="1"/>
      <c r="K37" s="1"/>
      <c r="L37" s="1"/>
      <c r="M37" s="23"/>
      <c r="N37" s="1"/>
      <c r="O37" s="1"/>
      <c r="P37" s="1"/>
    </row>
    <row r="38" spans="5:16">
      <c r="E38" s="23"/>
      <c r="F38" s="23"/>
      <c r="G38" s="21"/>
      <c r="H38" s="21"/>
      <c r="J38" s="1"/>
      <c r="K38" s="1"/>
      <c r="L38" s="1"/>
      <c r="M38" s="23"/>
      <c r="N38" s="1"/>
      <c r="O38" s="1"/>
      <c r="P38" s="1"/>
    </row>
    <row r="39" spans="5:16">
      <c r="E39" s="23"/>
      <c r="F39" s="23"/>
      <c r="G39" s="21"/>
      <c r="H39" s="21"/>
      <c r="J39" s="1"/>
      <c r="K39" s="1"/>
      <c r="L39" s="1"/>
      <c r="M39" s="23"/>
      <c r="N39" s="1"/>
      <c r="O39" s="1"/>
      <c r="P39" s="1"/>
    </row>
    <row r="40" spans="5:16">
      <c r="E40" s="23"/>
      <c r="F40" s="23"/>
      <c r="G40" s="21"/>
      <c r="H40" s="21"/>
      <c r="J40" s="1"/>
      <c r="K40" s="1"/>
      <c r="L40" s="1"/>
      <c r="M40" s="23"/>
      <c r="N40" s="1"/>
      <c r="O40" s="1"/>
      <c r="P40" s="1"/>
    </row>
    <row r="41" spans="5:16">
      <c r="E41" s="23"/>
      <c r="F41" s="23"/>
      <c r="G41" s="21"/>
      <c r="H41" s="21"/>
      <c r="J41" s="1"/>
      <c r="K41" s="1"/>
      <c r="L41" s="1"/>
      <c r="M41" s="23"/>
      <c r="N41" s="1"/>
      <c r="O41" s="1"/>
      <c r="P41" s="1"/>
    </row>
    <row r="42" spans="5:16">
      <c r="E42" s="23"/>
      <c r="F42" s="23"/>
      <c r="G42" s="21"/>
      <c r="H42" s="21"/>
      <c r="J42" s="1"/>
      <c r="K42" s="1"/>
      <c r="L42" s="1"/>
      <c r="M42" s="23"/>
      <c r="N42" s="1"/>
      <c r="O42" s="1"/>
      <c r="P42" s="1"/>
    </row>
    <row r="43" spans="5:16">
      <c r="E43" s="23"/>
      <c r="F43" s="23"/>
      <c r="G43" s="21"/>
      <c r="H43" s="21"/>
      <c r="J43" s="1"/>
      <c r="K43" s="1"/>
      <c r="L43" s="1"/>
      <c r="M43" s="23"/>
      <c r="N43" s="1"/>
      <c r="O43" s="1"/>
      <c r="P43" s="1"/>
    </row>
    <row r="44" spans="5:16">
      <c r="E44" s="23"/>
      <c r="F44" s="23"/>
      <c r="G44" s="21"/>
      <c r="H44" s="21"/>
      <c r="J44" s="1"/>
      <c r="K44" s="1"/>
      <c r="L44" s="1"/>
      <c r="M44" s="23"/>
      <c r="N44" s="1"/>
      <c r="O44" s="1"/>
      <c r="P44" s="1"/>
    </row>
    <row r="45" spans="5:16">
      <c r="E45" s="23"/>
      <c r="F45" s="23"/>
      <c r="G45" s="21"/>
      <c r="H45" s="21"/>
      <c r="J45" s="1"/>
      <c r="K45" s="1"/>
      <c r="L45" s="1"/>
      <c r="M45" s="23"/>
      <c r="N45" s="1"/>
      <c r="O45" s="1"/>
      <c r="P45" s="1"/>
    </row>
    <row r="46" spans="5:16">
      <c r="E46" s="23"/>
      <c r="F46" s="23"/>
      <c r="G46" s="21"/>
      <c r="H46" s="21"/>
      <c r="J46" s="1"/>
      <c r="K46" s="1"/>
      <c r="L46" s="1"/>
      <c r="M46" s="23"/>
      <c r="N46" s="1"/>
      <c r="O46" s="1"/>
      <c r="P46" s="1"/>
    </row>
    <row r="47" spans="5:16">
      <c r="E47" s="23"/>
      <c r="F47" s="23"/>
      <c r="G47" s="21"/>
      <c r="H47" s="21"/>
      <c r="J47" s="1"/>
      <c r="K47" s="1"/>
      <c r="L47" s="1"/>
      <c r="M47" s="23"/>
      <c r="N47" s="1"/>
      <c r="O47" s="1"/>
      <c r="P47" s="1"/>
    </row>
    <row r="48" spans="5:16">
      <c r="E48" s="23"/>
      <c r="F48" s="23"/>
      <c r="G48" s="21"/>
      <c r="H48" s="21"/>
      <c r="J48" s="1"/>
      <c r="K48" s="1"/>
      <c r="L48" s="1"/>
      <c r="M48" s="23"/>
      <c r="N48" s="1"/>
      <c r="O48" s="1"/>
      <c r="P48" s="1"/>
    </row>
    <row r="49" spans="5:16">
      <c r="E49" s="23"/>
      <c r="F49" s="23"/>
      <c r="G49" s="21"/>
      <c r="H49" s="21"/>
      <c r="J49" s="1"/>
      <c r="K49" s="1"/>
      <c r="L49" s="1"/>
      <c r="M49" s="23"/>
      <c r="N49" s="1"/>
      <c r="O49" s="1"/>
      <c r="P49" s="1"/>
    </row>
    <row r="50" spans="5:16">
      <c r="E50" s="23"/>
      <c r="F50" s="23"/>
      <c r="G50" s="21"/>
      <c r="H50" s="21"/>
      <c r="J50" s="1"/>
      <c r="K50" s="1"/>
      <c r="L50" s="1"/>
      <c r="M50" s="23"/>
      <c r="N50" s="1"/>
      <c r="O50" s="1"/>
      <c r="P50" s="1"/>
    </row>
    <row r="51" spans="5:16">
      <c r="E51" s="23"/>
      <c r="F51" s="23"/>
      <c r="G51" s="21"/>
      <c r="H51" s="21"/>
      <c r="J51" s="1"/>
      <c r="K51" s="1"/>
      <c r="L51" s="1"/>
      <c r="M51" s="23"/>
      <c r="N51" s="1"/>
      <c r="O51" s="1"/>
      <c r="P51" s="1"/>
    </row>
    <row r="52" spans="5:16">
      <c r="E52" s="23"/>
      <c r="F52" s="23"/>
      <c r="G52" s="21"/>
      <c r="H52" s="21"/>
      <c r="J52" s="1"/>
      <c r="K52" s="1"/>
      <c r="L52" s="1"/>
      <c r="M52" s="23"/>
      <c r="N52" s="1"/>
      <c r="O52" s="1"/>
      <c r="P52" s="1"/>
    </row>
    <row r="53" spans="5:16">
      <c r="E53" s="23"/>
      <c r="F53" s="23"/>
      <c r="G53" s="21"/>
      <c r="H53" s="21"/>
      <c r="J53" s="1"/>
      <c r="K53" s="1"/>
      <c r="L53" s="1"/>
      <c r="M53" s="23"/>
      <c r="N53" s="1"/>
      <c r="O53" s="1"/>
      <c r="P53" s="1"/>
    </row>
    <row r="54" spans="5:16" s="5" customFormat="1" ht="15.75">
      <c r="E54" s="24"/>
      <c r="F54" s="24"/>
      <c r="G54" s="25"/>
      <c r="H54" s="25"/>
      <c r="I54" s="26"/>
      <c r="M54" s="24"/>
    </row>
    <row r="55" spans="5:16" s="5" customFormat="1" ht="15.75">
      <c r="E55" s="24"/>
      <c r="F55" s="24"/>
      <c r="G55" s="25"/>
      <c r="H55" s="25"/>
      <c r="I55" s="26"/>
      <c r="M55" s="24"/>
    </row>
    <row r="56" spans="5:16" s="5" customFormat="1" ht="15.75">
      <c r="E56" s="24"/>
      <c r="F56" s="24"/>
      <c r="G56" s="25"/>
      <c r="H56" s="25"/>
      <c r="I56" s="26"/>
      <c r="M56" s="24"/>
    </row>
    <row r="57" spans="5:16" s="5" customFormat="1" ht="15.75">
      <c r="E57" s="24"/>
      <c r="F57" s="24"/>
      <c r="G57" s="25"/>
      <c r="H57" s="25"/>
      <c r="I57" s="26"/>
      <c r="M57" s="24"/>
    </row>
    <row r="58" spans="5:16">
      <c r="E58" s="23"/>
      <c r="F58" s="23"/>
      <c r="G58" s="21"/>
      <c r="H58" s="21"/>
      <c r="J58" s="1"/>
      <c r="K58" s="1"/>
      <c r="L58" s="1"/>
      <c r="M58" s="23"/>
      <c r="N58" s="1"/>
      <c r="O58" s="1"/>
      <c r="P58" s="1"/>
    </row>
    <row r="59" spans="5:16" s="5" customFormat="1" ht="15.75">
      <c r="E59" s="24"/>
      <c r="F59" s="24"/>
      <c r="G59" s="25"/>
      <c r="H59" s="25"/>
      <c r="I59" s="26"/>
      <c r="M59" s="24"/>
    </row>
    <row r="60" spans="5:16" s="5" customFormat="1" ht="15.75">
      <c r="E60" s="24"/>
      <c r="F60" s="24"/>
      <c r="G60" s="25"/>
      <c r="H60" s="25"/>
      <c r="I60" s="26"/>
      <c r="M60" s="24"/>
    </row>
    <row r="61" spans="5:16" s="5" customFormat="1" ht="15.75">
      <c r="E61" s="24"/>
      <c r="F61" s="24"/>
      <c r="G61" s="25"/>
      <c r="H61" s="25"/>
      <c r="I61" s="26"/>
      <c r="M61" s="24"/>
    </row>
    <row r="62" spans="5:16">
      <c r="E62" s="23"/>
      <c r="F62" s="23"/>
      <c r="G62" s="21"/>
      <c r="H62" s="21"/>
      <c r="J62" s="1"/>
      <c r="K62" s="1"/>
      <c r="L62" s="1"/>
      <c r="M62" s="23"/>
      <c r="N62" s="1"/>
      <c r="O62" s="1"/>
      <c r="P62" s="1"/>
    </row>
    <row r="63" spans="5:16">
      <c r="E63" s="23"/>
      <c r="F63" s="23"/>
      <c r="G63" s="21"/>
      <c r="H63" s="21"/>
      <c r="J63" s="1"/>
      <c r="K63" s="1"/>
      <c r="L63" s="1"/>
      <c r="M63" s="23"/>
      <c r="N63" s="1"/>
      <c r="O63" s="1"/>
      <c r="P63" s="1"/>
    </row>
    <row r="64" spans="5:16">
      <c r="N64" s="20"/>
    </row>
    <row r="65" spans="14:14">
      <c r="N65" s="20"/>
    </row>
    <row r="66" spans="14:14">
      <c r="N66" s="20"/>
    </row>
    <row r="67" spans="14:14">
      <c r="N67" s="20"/>
    </row>
  </sheetData>
  <mergeCells count="2">
    <mergeCell ref="A1:Q1"/>
    <mergeCell ref="A2:Q2"/>
  </mergeCells>
  <phoneticPr fontId="0" type="noConversion"/>
  <pageMargins left="0.75" right="0.75" top="1" bottom="1" header="0.5" footer="0.5"/>
  <pageSetup scale="87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topLeftCell="A24" workbookViewId="0">
      <selection activeCell="H10" sqref="H10"/>
    </sheetView>
  </sheetViews>
  <sheetFormatPr defaultRowHeight="15"/>
  <cols>
    <col min="1" max="1" width="3.7109375" style="1" customWidth="1"/>
    <col min="2" max="2" width="9.140625" style="1"/>
    <col min="3" max="3" width="20" style="1" customWidth="1"/>
    <col min="4" max="4" width="10.28515625" style="1" bestFit="1" customWidth="1"/>
    <col min="5" max="5" width="7.42578125" style="1" customWidth="1"/>
    <col min="6" max="6" width="14.28515625" style="2" bestFit="1" customWidth="1"/>
    <col min="7" max="7" width="4.85546875" style="1" customWidth="1"/>
    <col min="8" max="8" width="20.7109375" style="3" bestFit="1" customWidth="1"/>
    <col min="9" max="9" width="15.5703125" style="4" bestFit="1" customWidth="1"/>
    <col min="10" max="16384" width="9.140625" style="1"/>
  </cols>
  <sheetData>
    <row r="1" spans="1:9">
      <c r="A1" s="82"/>
      <c r="B1" s="82"/>
      <c r="C1" s="82"/>
      <c r="D1" s="82"/>
      <c r="E1" s="82"/>
      <c r="F1" s="83"/>
      <c r="G1" s="82"/>
      <c r="H1" s="84"/>
      <c r="I1" s="85"/>
    </row>
    <row r="2" spans="1:9">
      <c r="A2" s="139" t="s">
        <v>14</v>
      </c>
      <c r="B2" s="139"/>
      <c r="C2" s="139"/>
      <c r="D2" s="139"/>
      <c r="E2" s="139"/>
      <c r="F2" s="139"/>
      <c r="G2" s="139"/>
      <c r="H2" s="139"/>
      <c r="I2" s="139"/>
    </row>
    <row r="3" spans="1:9">
      <c r="A3" s="139" t="s">
        <v>15</v>
      </c>
      <c r="B3" s="139"/>
      <c r="C3" s="139"/>
      <c r="D3" s="139"/>
      <c r="E3" s="139"/>
      <c r="F3" s="139"/>
      <c r="G3" s="139"/>
      <c r="H3" s="139"/>
      <c r="I3" s="139"/>
    </row>
    <row r="4" spans="1:9">
      <c r="A4" s="86"/>
      <c r="B4" s="86"/>
      <c r="C4" s="86"/>
      <c r="D4" s="86"/>
      <c r="E4" s="86"/>
      <c r="F4" s="87"/>
      <c r="G4" s="86"/>
      <c r="H4" s="88"/>
      <c r="I4" s="89"/>
    </row>
    <row r="5" spans="1:9">
      <c r="A5" s="66"/>
      <c r="B5" s="66"/>
      <c r="C5" s="66"/>
      <c r="D5" s="66"/>
      <c r="E5" s="66"/>
      <c r="F5" s="90"/>
      <c r="G5" s="66"/>
      <c r="H5" s="91"/>
      <c r="I5" s="92"/>
    </row>
    <row r="6" spans="1:9">
      <c r="A6" s="66"/>
      <c r="B6" s="66"/>
      <c r="C6" s="66"/>
      <c r="D6" s="66"/>
      <c r="E6" s="66"/>
      <c r="F6" s="93"/>
      <c r="G6" s="66"/>
      <c r="H6" s="91"/>
      <c r="I6" s="92"/>
    </row>
    <row r="7" spans="1:9">
      <c r="A7" s="94"/>
      <c r="B7" s="94"/>
      <c r="C7" s="94"/>
      <c r="D7" s="95">
        <f>+'[1]Rent Roll'!E11</f>
        <v>150000</v>
      </c>
      <c r="E7" s="94" t="s">
        <v>16</v>
      </c>
      <c r="F7" s="93" t="s">
        <v>17</v>
      </c>
      <c r="G7" s="66"/>
      <c r="H7" s="96"/>
      <c r="I7" s="97" t="s">
        <v>18</v>
      </c>
    </row>
    <row r="8" spans="1:9">
      <c r="A8" s="66"/>
      <c r="B8" s="66"/>
      <c r="C8" s="66"/>
      <c r="D8" s="66"/>
      <c r="E8" s="66"/>
      <c r="F8" s="90"/>
      <c r="G8" s="98"/>
      <c r="H8" s="91"/>
      <c r="I8" s="92"/>
    </row>
    <row r="9" spans="1:9">
      <c r="A9" s="94" t="s">
        <v>19</v>
      </c>
      <c r="B9" s="66"/>
      <c r="C9" s="66"/>
      <c r="D9" s="66"/>
      <c r="E9" s="66"/>
      <c r="F9" s="90"/>
      <c r="G9" s="98"/>
      <c r="H9" s="91"/>
      <c r="I9" s="99">
        <f>+H14</f>
        <v>32400000</v>
      </c>
    </row>
    <row r="10" spans="1:9">
      <c r="A10" s="66"/>
      <c r="B10" s="66" t="s">
        <v>20</v>
      </c>
      <c r="C10" s="66"/>
      <c r="D10" s="66"/>
      <c r="E10" s="66"/>
      <c r="F10" s="90">
        <v>160</v>
      </c>
      <c r="G10" s="98"/>
      <c r="H10" s="91">
        <f>+F10*D7</f>
        <v>24000000</v>
      </c>
      <c r="I10" s="92"/>
    </row>
    <row r="11" spans="1:9">
      <c r="A11" s="66"/>
      <c r="B11" s="66" t="s">
        <v>21</v>
      </c>
      <c r="C11" s="66"/>
      <c r="D11" s="66"/>
      <c r="E11" s="66"/>
      <c r="F11" s="90">
        <v>50</v>
      </c>
      <c r="G11" s="98"/>
      <c r="H11" s="91">
        <f>+F11*D$7</f>
        <v>7500000</v>
      </c>
      <c r="I11" s="92"/>
    </row>
    <row r="12" spans="1:9">
      <c r="A12" s="66"/>
      <c r="B12" s="66" t="s">
        <v>22</v>
      </c>
      <c r="C12" s="66"/>
      <c r="D12" s="66"/>
      <c r="E12" s="66"/>
      <c r="F12" s="90">
        <v>2</v>
      </c>
      <c r="G12" s="98"/>
      <c r="H12" s="91">
        <f>+F12*D$7</f>
        <v>300000</v>
      </c>
      <c r="I12" s="92"/>
    </row>
    <row r="13" spans="1:9">
      <c r="A13" s="66"/>
      <c r="B13" s="66" t="s">
        <v>23</v>
      </c>
      <c r="C13" s="66"/>
      <c r="D13" s="66"/>
      <c r="E13" s="66"/>
      <c r="F13" s="90">
        <v>4</v>
      </c>
      <c r="G13" s="98"/>
      <c r="H13" s="91">
        <f>+F13*D$7</f>
        <v>600000</v>
      </c>
      <c r="I13" s="92"/>
    </row>
    <row r="14" spans="1:9">
      <c r="A14" s="66"/>
      <c r="B14" s="94" t="s">
        <v>24</v>
      </c>
      <c r="C14" s="94"/>
      <c r="D14" s="94"/>
      <c r="E14" s="66"/>
      <c r="F14" s="100">
        <f>H14/D7</f>
        <v>216</v>
      </c>
      <c r="G14" s="101"/>
      <c r="H14" s="102">
        <f>SUM(H10:H13)</f>
        <v>32400000</v>
      </c>
      <c r="I14" s="92"/>
    </row>
    <row r="15" spans="1:9">
      <c r="A15" s="66"/>
      <c r="B15" s="66"/>
      <c r="C15" s="66"/>
      <c r="D15" s="66"/>
      <c r="E15" s="66"/>
      <c r="F15" s="90"/>
      <c r="G15" s="98"/>
      <c r="H15" s="91"/>
      <c r="I15" s="92"/>
    </row>
    <row r="16" spans="1:9">
      <c r="A16" s="94" t="s">
        <v>25</v>
      </c>
      <c r="B16" s="66"/>
      <c r="C16" s="66"/>
      <c r="D16" s="66"/>
      <c r="E16" s="66"/>
      <c r="F16" s="90"/>
      <c r="G16" s="98"/>
      <c r="H16" s="91"/>
      <c r="I16" s="99">
        <f>+H25</f>
        <v>8900000</v>
      </c>
    </row>
    <row r="17" spans="1:10">
      <c r="A17" s="94"/>
      <c r="B17" s="66" t="s">
        <v>26</v>
      </c>
      <c r="C17" s="66"/>
      <c r="D17" s="66"/>
      <c r="E17" s="66"/>
      <c r="F17" s="90">
        <v>25</v>
      </c>
      <c r="G17" s="98"/>
      <c r="H17" s="91">
        <f>+F17*D$7</f>
        <v>3750000</v>
      </c>
      <c r="I17" s="99"/>
    </row>
    <row r="18" spans="1:10">
      <c r="A18" s="66"/>
      <c r="B18" s="66" t="s">
        <v>27</v>
      </c>
      <c r="C18" s="66"/>
      <c r="D18" s="66"/>
      <c r="E18" s="66"/>
      <c r="F18" s="90">
        <v>4</v>
      </c>
      <c r="G18" s="98"/>
      <c r="H18" s="91">
        <f t="shared" ref="H18:H24" si="0">+F18*D$7</f>
        <v>600000</v>
      </c>
      <c r="I18" s="92"/>
    </row>
    <row r="19" spans="1:10">
      <c r="A19" s="66"/>
      <c r="B19" s="66" t="s">
        <v>28</v>
      </c>
      <c r="C19" s="66"/>
      <c r="D19" s="66"/>
      <c r="E19" s="66"/>
      <c r="F19" s="90">
        <v>7</v>
      </c>
      <c r="G19" s="98"/>
      <c r="H19" s="91">
        <f t="shared" si="0"/>
        <v>1050000</v>
      </c>
      <c r="I19" s="92"/>
    </row>
    <row r="20" spans="1:10">
      <c r="A20" s="66"/>
      <c r="B20" s="66" t="s">
        <v>29</v>
      </c>
      <c r="C20" s="66"/>
      <c r="D20" s="66"/>
      <c r="E20" s="66"/>
      <c r="F20" s="90">
        <v>5</v>
      </c>
      <c r="G20" s="98"/>
      <c r="H20" s="91">
        <f t="shared" si="0"/>
        <v>750000</v>
      </c>
      <c r="I20" s="92"/>
    </row>
    <row r="21" spans="1:10">
      <c r="A21" s="66"/>
      <c r="B21" s="66" t="s">
        <v>30</v>
      </c>
      <c r="C21" s="66"/>
      <c r="D21" s="66"/>
      <c r="E21" s="66"/>
      <c r="F21" s="90">
        <v>2</v>
      </c>
      <c r="G21" s="98"/>
      <c r="H21" s="91">
        <f t="shared" si="0"/>
        <v>300000</v>
      </c>
      <c r="I21" s="92"/>
    </row>
    <row r="22" spans="1:10">
      <c r="A22" s="66"/>
      <c r="B22" s="66" t="s">
        <v>31</v>
      </c>
      <c r="C22" s="66"/>
      <c r="D22" s="66"/>
      <c r="E22" s="66"/>
      <c r="F22" s="90">
        <v>12</v>
      </c>
      <c r="G22" s="98"/>
      <c r="H22" s="91">
        <f t="shared" si="0"/>
        <v>1800000</v>
      </c>
      <c r="I22" s="92"/>
    </row>
    <row r="23" spans="1:10">
      <c r="A23" s="66"/>
      <c r="B23" s="66" t="s">
        <v>32</v>
      </c>
      <c r="C23" s="66"/>
      <c r="D23" s="66"/>
      <c r="E23" s="66"/>
      <c r="F23" s="90">
        <v>1.33</v>
      </c>
      <c r="G23" s="98"/>
      <c r="H23" s="91">
        <f>ROUND(F23*D$7,-4)</f>
        <v>200000</v>
      </c>
      <c r="I23" s="92"/>
    </row>
    <row r="24" spans="1:10">
      <c r="A24" s="66"/>
      <c r="B24" s="66" t="s">
        <v>33</v>
      </c>
      <c r="C24" s="66"/>
      <c r="D24" s="66"/>
      <c r="E24" s="66"/>
      <c r="F24" s="90">
        <v>3</v>
      </c>
      <c r="G24" s="98"/>
      <c r="H24" s="91">
        <f t="shared" si="0"/>
        <v>450000</v>
      </c>
      <c r="I24" s="92"/>
    </row>
    <row r="25" spans="1:10">
      <c r="A25" s="66"/>
      <c r="B25" s="94" t="s">
        <v>34</v>
      </c>
      <c r="C25" s="94"/>
      <c r="D25" s="94"/>
      <c r="E25" s="94"/>
      <c r="F25" s="100">
        <f>H25/D7</f>
        <v>59.333333333333336</v>
      </c>
      <c r="G25" s="101"/>
      <c r="H25" s="102">
        <f>SUM(H17:H24)</f>
        <v>8900000</v>
      </c>
      <c r="I25" s="92"/>
    </row>
    <row r="26" spans="1:10">
      <c r="A26" s="66"/>
      <c r="B26" s="94"/>
      <c r="C26" s="94"/>
      <c r="D26" s="94"/>
      <c r="E26" s="94"/>
      <c r="F26" s="103"/>
      <c r="G26" s="104"/>
      <c r="H26" s="105"/>
      <c r="I26" s="92"/>
    </row>
    <row r="27" spans="1:10">
      <c r="A27" s="94" t="s">
        <v>35</v>
      </c>
      <c r="B27" s="94"/>
      <c r="C27" s="94"/>
      <c r="D27" s="94"/>
      <c r="E27" s="106">
        <v>0.05</v>
      </c>
      <c r="F27" s="103"/>
      <c r="G27" s="104"/>
      <c r="H27" s="66"/>
      <c r="I27" s="107">
        <f>ROUND(+E27*(I16+I9),-4)</f>
        <v>2070000</v>
      </c>
    </row>
    <row r="28" spans="1:10">
      <c r="A28" s="66"/>
      <c r="B28" s="66"/>
      <c r="C28" s="66"/>
      <c r="D28" s="66"/>
      <c r="E28" s="66"/>
      <c r="F28" s="90"/>
      <c r="G28" s="98"/>
      <c r="H28" s="91"/>
      <c r="I28" s="92"/>
    </row>
    <row r="29" spans="1:10">
      <c r="A29" s="94" t="s">
        <v>36</v>
      </c>
      <c r="B29" s="94"/>
      <c r="C29" s="94"/>
      <c r="D29" s="94"/>
      <c r="E29" s="94"/>
      <c r="F29" s="108">
        <f>I29/D7</f>
        <v>289.13333333333333</v>
      </c>
      <c r="G29" s="109"/>
      <c r="H29" s="91"/>
      <c r="I29" s="110">
        <f>SUM(I9:I28)</f>
        <v>43370000</v>
      </c>
      <c r="J29" s="1" t="s">
        <v>4</v>
      </c>
    </row>
    <row r="30" spans="1:10">
      <c r="A30" s="66"/>
      <c r="B30" s="66"/>
      <c r="C30" s="66"/>
      <c r="D30" s="66"/>
      <c r="E30" s="66"/>
      <c r="F30" s="90"/>
      <c r="G30" s="66"/>
      <c r="H30" s="91"/>
      <c r="I30" s="92"/>
    </row>
    <row r="31" spans="1:10">
      <c r="A31" s="94" t="s">
        <v>37</v>
      </c>
      <c r="B31" s="66"/>
      <c r="C31" s="66"/>
      <c r="D31" s="66"/>
      <c r="E31" s="66"/>
      <c r="F31" s="90"/>
      <c r="G31" s="66"/>
      <c r="H31" s="91"/>
      <c r="I31" s="92"/>
    </row>
    <row r="32" spans="1:10">
      <c r="A32" s="66"/>
      <c r="B32" s="99" t="s">
        <v>39</v>
      </c>
      <c r="C32" s="92"/>
      <c r="D32" s="66"/>
      <c r="E32" s="92"/>
      <c r="F32" s="92"/>
      <c r="G32" s="92"/>
      <c r="H32" s="92"/>
      <c r="I32" s="92"/>
    </row>
    <row r="33" spans="1:9">
      <c r="A33" s="66"/>
      <c r="B33" s="66"/>
      <c r="C33" s="66"/>
      <c r="D33" s="66"/>
      <c r="E33" s="66"/>
      <c r="F33" s="90"/>
      <c r="G33" s="66"/>
      <c r="H33" s="91"/>
      <c r="I33" s="92"/>
    </row>
    <row r="34" spans="1:9">
      <c r="A34" s="66"/>
      <c r="B34" s="66"/>
      <c r="C34" s="66"/>
      <c r="D34" s="66"/>
      <c r="E34" s="66"/>
      <c r="F34" s="90"/>
      <c r="G34" s="66"/>
      <c r="H34" s="91"/>
      <c r="I34" s="92"/>
    </row>
    <row r="35" spans="1:9">
      <c r="A35" s="66"/>
      <c r="B35" s="66"/>
      <c r="C35" s="66"/>
      <c r="D35" s="66"/>
      <c r="E35" s="66"/>
      <c r="F35" s="90"/>
      <c r="G35" s="66"/>
      <c r="H35" s="91"/>
      <c r="I35" s="92"/>
    </row>
  </sheetData>
  <mergeCells count="2">
    <mergeCell ref="A2:I2"/>
    <mergeCell ref="A3:I3"/>
  </mergeCells>
  <phoneticPr fontId="0" type="noConversion"/>
  <pageMargins left="0.75" right="0.75" top="1" bottom="1" header="0.5" footer="0.5"/>
  <pageSetup scale="98"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7" workbookViewId="0">
      <selection activeCell="A14" sqref="A14"/>
    </sheetView>
  </sheetViews>
  <sheetFormatPr defaultRowHeight="12.75"/>
  <cols>
    <col min="1" max="1" width="20.7109375" bestFit="1" customWidth="1"/>
    <col min="3" max="3" width="14" bestFit="1" customWidth="1"/>
    <col min="4" max="5" width="13.85546875" bestFit="1" customWidth="1"/>
    <col min="6" max="6" width="14.140625" customWidth="1"/>
    <col min="7" max="7" width="13.85546875" bestFit="1" customWidth="1"/>
    <col min="8" max="9" width="13.85546875" customWidth="1"/>
    <col min="10" max="10" width="14.85546875" customWidth="1"/>
  </cols>
  <sheetData>
    <row r="1" spans="1:12" ht="15">
      <c r="A1" s="125"/>
      <c r="B1" s="125"/>
      <c r="C1" s="125"/>
      <c r="D1" s="125"/>
      <c r="E1" s="125"/>
      <c r="F1" s="125"/>
      <c r="G1" s="125"/>
      <c r="H1" s="125"/>
      <c r="I1" s="125"/>
      <c r="J1" s="125"/>
    </row>
    <row r="2" spans="1:12" ht="15">
      <c r="A2" s="125"/>
      <c r="B2" s="125"/>
      <c r="C2" s="125"/>
      <c r="D2" s="125"/>
      <c r="E2" s="125"/>
      <c r="F2" s="125"/>
      <c r="G2" s="125"/>
      <c r="H2" s="125"/>
      <c r="I2" s="125"/>
      <c r="J2" s="125"/>
    </row>
    <row r="3" spans="1:12" ht="15">
      <c r="A3" s="125"/>
      <c r="B3" s="125"/>
      <c r="C3" s="125"/>
      <c r="D3" s="125"/>
      <c r="E3" s="125"/>
      <c r="F3" s="125"/>
      <c r="G3" s="125"/>
      <c r="H3" s="125"/>
      <c r="I3" s="125"/>
      <c r="J3" s="125"/>
    </row>
    <row r="4" spans="1:12" ht="43.5">
      <c r="A4" s="125"/>
      <c r="B4" s="125"/>
      <c r="C4" s="125"/>
      <c r="D4" s="125"/>
      <c r="E4" s="125"/>
      <c r="F4" s="126" t="s">
        <v>62</v>
      </c>
      <c r="G4" s="125"/>
      <c r="H4" s="125"/>
      <c r="I4" s="125"/>
      <c r="J4" s="125"/>
    </row>
    <row r="5" spans="1:12" ht="15">
      <c r="A5" s="125"/>
      <c r="B5" s="125"/>
      <c r="C5" s="125"/>
      <c r="D5" s="125"/>
      <c r="E5" s="125"/>
      <c r="F5" s="125"/>
      <c r="G5" s="125"/>
      <c r="H5" s="125"/>
      <c r="I5" s="125"/>
      <c r="J5" s="125"/>
    </row>
    <row r="6" spans="1:12" ht="15">
      <c r="A6" s="125"/>
      <c r="B6" s="125"/>
      <c r="C6" s="125"/>
      <c r="D6" s="125"/>
      <c r="E6" s="125"/>
      <c r="F6" s="125"/>
      <c r="G6" s="125"/>
      <c r="H6" s="125"/>
      <c r="I6" s="125"/>
      <c r="J6" s="125"/>
    </row>
    <row r="7" spans="1:12" ht="15">
      <c r="A7" s="125"/>
      <c r="B7" s="125"/>
      <c r="C7" s="127">
        <v>2001</v>
      </c>
      <c r="D7" s="127">
        <f>C7+1</f>
        <v>2002</v>
      </c>
      <c r="E7" s="127">
        <f t="shared" ref="E7:J7" si="0">D7+1</f>
        <v>2003</v>
      </c>
      <c r="F7" s="127">
        <f t="shared" si="0"/>
        <v>2004</v>
      </c>
      <c r="G7" s="127">
        <f t="shared" si="0"/>
        <v>2005</v>
      </c>
      <c r="H7" s="127">
        <f t="shared" si="0"/>
        <v>2006</v>
      </c>
      <c r="I7" s="127">
        <f t="shared" si="0"/>
        <v>2007</v>
      </c>
      <c r="J7" s="127">
        <f t="shared" si="0"/>
        <v>2008</v>
      </c>
      <c r="K7" s="119"/>
      <c r="L7" s="119"/>
    </row>
    <row r="8" spans="1:12" ht="15">
      <c r="A8" s="125"/>
      <c r="B8" s="125"/>
      <c r="C8" s="125"/>
      <c r="D8" s="125"/>
      <c r="E8" s="125"/>
      <c r="F8" s="125"/>
      <c r="G8" s="125"/>
      <c r="H8" s="125"/>
      <c r="I8" s="125"/>
      <c r="J8" s="125"/>
    </row>
    <row r="9" spans="1:12" ht="15">
      <c r="A9" s="128" t="s">
        <v>41</v>
      </c>
      <c r="B9" s="125"/>
      <c r="C9" s="125"/>
      <c r="D9" s="125"/>
      <c r="E9" s="125"/>
      <c r="F9" s="125"/>
      <c r="G9" s="125"/>
      <c r="H9" s="125"/>
      <c r="I9" s="125"/>
      <c r="J9" s="125"/>
    </row>
    <row r="10" spans="1:12" ht="15">
      <c r="A10" s="129" t="s">
        <v>71</v>
      </c>
      <c r="B10" s="125"/>
      <c r="C10" s="130">
        <v>33000000</v>
      </c>
      <c r="D10" s="125"/>
      <c r="E10" s="125"/>
      <c r="F10" s="125"/>
      <c r="G10" s="125"/>
      <c r="H10" s="125"/>
      <c r="I10" s="125"/>
      <c r="J10" s="125"/>
    </row>
    <row r="11" spans="1:12" ht="15">
      <c r="A11" s="129" t="s">
        <v>44</v>
      </c>
      <c r="B11" s="125"/>
      <c r="C11" s="131">
        <f>'Rental Income'!C26</f>
        <v>5404750</v>
      </c>
      <c r="D11" s="131">
        <f>'Rental Income'!D26</f>
        <v>6787800</v>
      </c>
      <c r="E11" s="131">
        <f>'Rental Income'!E26</f>
        <v>6789654</v>
      </c>
      <c r="F11" s="131">
        <f>'Rental Income'!F26</f>
        <v>6924063.6200000001</v>
      </c>
      <c r="G11" s="131">
        <f>'Rental Income'!G26</f>
        <v>6926030.5285999998</v>
      </c>
      <c r="H11" s="131">
        <f>'Rental Income'!H26</f>
        <v>7471796.3703715</v>
      </c>
      <c r="I11" s="131">
        <f>'Rental Income'!I26</f>
        <v>7466000</v>
      </c>
      <c r="J11" s="131">
        <f>'Rental Income'!J26</f>
        <v>4800791.666666666</v>
      </c>
    </row>
    <row r="12" spans="1:12" ht="15">
      <c r="A12" s="129" t="s">
        <v>72</v>
      </c>
      <c r="B12" s="125"/>
      <c r="C12" s="130">
        <v>8000000</v>
      </c>
      <c r="D12" s="125"/>
      <c r="E12" s="125"/>
      <c r="F12" s="125"/>
      <c r="G12" s="125"/>
      <c r="H12" s="125"/>
      <c r="I12" s="125"/>
      <c r="J12" s="125"/>
    </row>
    <row r="13" spans="1:12" ht="15">
      <c r="A13" s="129" t="s">
        <v>84</v>
      </c>
      <c r="B13" s="125"/>
      <c r="C13" s="125"/>
      <c r="D13" s="125"/>
      <c r="E13" s="125"/>
      <c r="F13" s="125"/>
      <c r="G13" s="125"/>
      <c r="H13" s="125"/>
      <c r="I13" s="125"/>
      <c r="J13" s="125"/>
    </row>
    <row r="14" spans="1:12" ht="30">
      <c r="A14" s="129" t="s">
        <v>76</v>
      </c>
      <c r="B14" s="125"/>
      <c r="C14" s="125"/>
      <c r="D14" s="125"/>
      <c r="E14" s="125"/>
      <c r="F14" s="125"/>
      <c r="G14" s="125"/>
      <c r="H14" s="125"/>
      <c r="I14" s="125"/>
      <c r="J14" s="125"/>
    </row>
    <row r="15" spans="1:12" ht="15">
      <c r="A15" s="129" t="s">
        <v>74</v>
      </c>
      <c r="B15" s="125"/>
      <c r="C15" s="130">
        <f>SUM(C10:C14)</f>
        <v>46404750</v>
      </c>
      <c r="D15" s="130">
        <f t="shared" ref="D15:J15" si="1">SUM(D10:D14)</f>
        <v>6787800</v>
      </c>
      <c r="E15" s="130">
        <f t="shared" si="1"/>
        <v>6789654</v>
      </c>
      <c r="F15" s="130">
        <f t="shared" si="1"/>
        <v>6924063.6200000001</v>
      </c>
      <c r="G15" s="130">
        <f t="shared" si="1"/>
        <v>6926030.5285999998</v>
      </c>
      <c r="H15" s="130">
        <f t="shared" si="1"/>
        <v>7471796.3703715</v>
      </c>
      <c r="I15" s="130">
        <f t="shared" si="1"/>
        <v>7466000</v>
      </c>
      <c r="J15" s="130">
        <f t="shared" si="1"/>
        <v>4800791.666666666</v>
      </c>
    </row>
    <row r="16" spans="1:12" ht="15">
      <c r="A16" s="125"/>
      <c r="B16" s="125"/>
      <c r="C16" s="125"/>
      <c r="D16" s="125"/>
      <c r="E16" s="125"/>
      <c r="F16" s="125"/>
      <c r="G16" s="125"/>
      <c r="H16" s="125"/>
      <c r="I16" s="125"/>
      <c r="J16" s="125"/>
    </row>
    <row r="17" spans="1:10" ht="15">
      <c r="A17" s="125"/>
      <c r="B17" s="125"/>
      <c r="C17" s="125"/>
      <c r="D17" s="125"/>
      <c r="E17" s="125"/>
      <c r="F17" s="125"/>
      <c r="G17" s="125"/>
      <c r="H17" s="125"/>
      <c r="I17" s="125"/>
      <c r="J17" s="125"/>
    </row>
    <row r="18" spans="1:10" ht="15">
      <c r="A18" s="125"/>
      <c r="B18" s="125"/>
      <c r="C18" s="125"/>
      <c r="D18" s="125"/>
      <c r="E18" s="125"/>
      <c r="F18" s="125"/>
      <c r="G18" s="125"/>
      <c r="H18" s="125"/>
      <c r="I18" s="125"/>
      <c r="J18" s="125"/>
    </row>
    <row r="19" spans="1:10" ht="15">
      <c r="A19" s="128" t="s">
        <v>42</v>
      </c>
      <c r="B19" s="125"/>
      <c r="C19" s="125"/>
      <c r="D19" s="125"/>
      <c r="E19" s="125"/>
      <c r="F19" s="125"/>
      <c r="G19" s="125"/>
      <c r="H19" s="125"/>
      <c r="I19" s="125"/>
      <c r="J19" s="125"/>
    </row>
    <row r="20" spans="1:10" ht="15">
      <c r="A20" s="125" t="s">
        <v>43</v>
      </c>
      <c r="B20" s="125"/>
      <c r="C20" s="132">
        <f>'Debt Service'!$B$1*'Debt Service'!$B$2</f>
        <v>2640000</v>
      </c>
      <c r="D20" s="132">
        <f>'Debt Service'!$B$1*'Debt Service'!$B$2</f>
        <v>2640000</v>
      </c>
      <c r="E20" s="132">
        <f>'Debt Service'!$B$1*'Debt Service'!$B$2</f>
        <v>2640000</v>
      </c>
      <c r="F20" s="132">
        <f>'Debt Service'!$B$1*'Debt Service'!$B$2</f>
        <v>2640000</v>
      </c>
      <c r="G20" s="132">
        <f>'Debt Service'!$B$1*'Debt Service'!$B$2</f>
        <v>2640000</v>
      </c>
      <c r="H20" s="132">
        <f>'Debt Service'!$B$1*'Debt Service'!$B$2</f>
        <v>2640000</v>
      </c>
      <c r="I20" s="132">
        <f>'Debt Service'!$B$1*'Debt Service'!$B$2</f>
        <v>2640000</v>
      </c>
      <c r="J20" s="132">
        <f>I20+'Debt Service'!B2</f>
        <v>35640000</v>
      </c>
    </row>
    <row r="21" spans="1:10" ht="15">
      <c r="A21" s="125" t="s">
        <v>73</v>
      </c>
      <c r="B21" s="125"/>
      <c r="C21" s="131">
        <v>43370000</v>
      </c>
      <c r="D21" s="125"/>
      <c r="E21" s="125"/>
      <c r="F21" s="125"/>
      <c r="G21" s="125"/>
      <c r="H21" s="125"/>
      <c r="I21" s="125"/>
      <c r="J21" s="125"/>
    </row>
    <row r="22" spans="1:10" ht="15">
      <c r="A22" s="125" t="s">
        <v>75</v>
      </c>
      <c r="B22" s="125"/>
      <c r="C22" s="133">
        <f>SUM(C20:C21)</f>
        <v>46010000</v>
      </c>
      <c r="D22" s="133">
        <f t="shared" ref="D22:J22" si="2">SUM(D20:D21)</f>
        <v>2640000</v>
      </c>
      <c r="E22" s="133">
        <f t="shared" si="2"/>
        <v>2640000</v>
      </c>
      <c r="F22" s="133">
        <f t="shared" si="2"/>
        <v>2640000</v>
      </c>
      <c r="G22" s="133">
        <f t="shared" si="2"/>
        <v>2640000</v>
      </c>
      <c r="H22" s="133">
        <f t="shared" si="2"/>
        <v>2640000</v>
      </c>
      <c r="I22" s="133">
        <f t="shared" si="2"/>
        <v>2640000</v>
      </c>
      <c r="J22" s="133">
        <f t="shared" si="2"/>
        <v>35640000</v>
      </c>
    </row>
    <row r="23" spans="1:10" ht="15">
      <c r="A23" s="125"/>
      <c r="B23" s="125"/>
      <c r="C23" s="125"/>
      <c r="D23" s="125"/>
      <c r="E23" s="125"/>
      <c r="F23" s="125"/>
      <c r="G23" s="125"/>
      <c r="H23" s="125"/>
      <c r="I23" s="125"/>
      <c r="J23" s="125"/>
    </row>
    <row r="24" spans="1:10" ht="15">
      <c r="A24" s="125" t="s">
        <v>61</v>
      </c>
      <c r="B24" s="125"/>
      <c r="C24" s="133">
        <f>C15-C22</f>
        <v>394750</v>
      </c>
      <c r="D24" s="133">
        <f t="shared" ref="D24:J24" si="3">D15-D22</f>
        <v>4147800</v>
      </c>
      <c r="E24" s="133">
        <f t="shared" si="3"/>
        <v>4149654</v>
      </c>
      <c r="F24" s="133">
        <f t="shared" si="3"/>
        <v>4284063.62</v>
      </c>
      <c r="G24" s="133">
        <f t="shared" si="3"/>
        <v>4286030.5285999998</v>
      </c>
      <c r="H24" s="133">
        <f t="shared" si="3"/>
        <v>4831796.3703715</v>
      </c>
      <c r="I24" s="133">
        <f t="shared" si="3"/>
        <v>4826000</v>
      </c>
      <c r="J24" s="133">
        <f t="shared" si="3"/>
        <v>-30839208.333333336</v>
      </c>
    </row>
    <row r="25" spans="1:10" ht="15">
      <c r="A25" s="125"/>
      <c r="B25" s="125"/>
      <c r="C25" s="125"/>
      <c r="D25" s="125"/>
      <c r="E25" s="125"/>
      <c r="F25" s="125"/>
      <c r="G25" s="125"/>
      <c r="H25" s="125"/>
      <c r="I25" s="125"/>
      <c r="J25" s="125"/>
    </row>
    <row r="26" spans="1:10" ht="15">
      <c r="A26" s="134" t="s">
        <v>78</v>
      </c>
      <c r="B26" s="125"/>
      <c r="C26" s="135">
        <f>PV(0.08,8,C24:J24)</f>
        <v>-2268485.7230355632</v>
      </c>
      <c r="D26" s="125"/>
      <c r="E26" s="125"/>
      <c r="F26" s="125"/>
      <c r="G26" s="125"/>
      <c r="H26" s="125"/>
      <c r="I26" s="125"/>
      <c r="J26" s="125"/>
    </row>
    <row r="27" spans="1:10" ht="15">
      <c r="A27" s="134" t="s">
        <v>79</v>
      </c>
      <c r="B27" s="125"/>
      <c r="C27" s="136">
        <f>C26/C21</f>
        <v>-5.2305412105961797E-2</v>
      </c>
      <c r="D27" s="125"/>
      <c r="E27" s="125"/>
      <c r="F27" s="125"/>
      <c r="G27" s="125"/>
      <c r="H27" s="125"/>
      <c r="I27" s="125"/>
      <c r="J27" s="125"/>
    </row>
    <row r="28" spans="1:10" ht="15">
      <c r="A28" s="125"/>
      <c r="B28" s="125"/>
      <c r="C28" s="125"/>
      <c r="D28" s="125"/>
      <c r="E28" s="125"/>
      <c r="F28" s="125"/>
      <c r="G28" s="125"/>
      <c r="H28" s="125"/>
      <c r="I28" s="125"/>
      <c r="J28" s="125"/>
    </row>
    <row r="29" spans="1:10" ht="15">
      <c r="A29" s="125"/>
      <c r="B29" s="125"/>
      <c r="C29" s="125"/>
      <c r="D29" s="125"/>
      <c r="E29" s="125"/>
      <c r="F29" s="125"/>
      <c r="G29" s="125"/>
      <c r="H29" s="125"/>
      <c r="I29" s="125"/>
      <c r="J29" s="125"/>
    </row>
    <row r="30" spans="1:10" ht="15">
      <c r="A30" s="128" t="s">
        <v>81</v>
      </c>
      <c r="B30" s="125"/>
      <c r="C30" s="125"/>
      <c r="D30" s="125"/>
      <c r="E30" s="125"/>
      <c r="F30" s="125"/>
      <c r="G30" s="125"/>
      <c r="H30" s="125"/>
      <c r="I30" s="125"/>
      <c r="J30" s="125"/>
    </row>
    <row r="31" spans="1:10" ht="15">
      <c r="A31" s="137" t="s">
        <v>82</v>
      </c>
      <c r="B31" s="125"/>
      <c r="C31" s="125"/>
      <c r="D31" s="125"/>
      <c r="E31" s="125"/>
      <c r="F31" s="125"/>
      <c r="G31" s="125"/>
      <c r="H31" s="125"/>
      <c r="I31" s="125"/>
      <c r="J31" s="125"/>
    </row>
    <row r="32" spans="1:10">
      <c r="A32" s="124" t="s">
        <v>83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topLeftCell="A12" workbookViewId="0">
      <selection activeCell="A26" sqref="A26"/>
    </sheetView>
  </sheetViews>
  <sheetFormatPr defaultRowHeight="12.75"/>
  <cols>
    <col min="1" max="1" width="25.140625" bestFit="1" customWidth="1"/>
    <col min="2" max="2" width="12.85546875" bestFit="1" customWidth="1"/>
    <col min="3" max="3" width="18.5703125" bestFit="1" customWidth="1"/>
    <col min="4" max="10" width="17.5703125" bestFit="1" customWidth="1"/>
  </cols>
  <sheetData>
    <row r="2" spans="1:12">
      <c r="F2" t="s">
        <v>55</v>
      </c>
      <c r="H2" s="116" t="s">
        <v>54</v>
      </c>
    </row>
    <row r="3" spans="1:12">
      <c r="C3" s="122" t="s">
        <v>63</v>
      </c>
      <c r="D3" s="122" t="s">
        <v>64</v>
      </c>
      <c r="E3" s="122" t="s">
        <v>65</v>
      </c>
      <c r="F3" s="122" t="s">
        <v>66</v>
      </c>
      <c r="G3" s="122" t="s">
        <v>67</v>
      </c>
      <c r="H3" s="122" t="s">
        <v>68</v>
      </c>
      <c r="I3" s="122" t="s">
        <v>69</v>
      </c>
      <c r="J3" s="122" t="s">
        <v>70</v>
      </c>
    </row>
    <row r="4" spans="1:12">
      <c r="B4" s="117" t="s">
        <v>48</v>
      </c>
      <c r="C4" s="117">
        <v>2001</v>
      </c>
      <c r="D4" s="117">
        <f>C4+1</f>
        <v>2002</v>
      </c>
      <c r="E4" s="117">
        <f t="shared" ref="E4:J4" si="0">D4+1</f>
        <v>2003</v>
      </c>
      <c r="F4" s="117">
        <f t="shared" si="0"/>
        <v>2004</v>
      </c>
      <c r="G4" s="117">
        <f t="shared" si="0"/>
        <v>2005</v>
      </c>
      <c r="H4" s="117">
        <f t="shared" si="0"/>
        <v>2006</v>
      </c>
      <c r="I4" s="117">
        <f t="shared" si="0"/>
        <v>2007</v>
      </c>
      <c r="J4" s="117">
        <f t="shared" si="0"/>
        <v>2008</v>
      </c>
      <c r="K4" s="111"/>
      <c r="L4" s="111"/>
    </row>
    <row r="5" spans="1:12">
      <c r="A5" s="112" t="s">
        <v>45</v>
      </c>
    </row>
    <row r="6" spans="1:12" ht="15">
      <c r="A6" s="47" t="str">
        <f>'Rent Roll'!C6</f>
        <v>AMB Property Corp.</v>
      </c>
      <c r="B6" t="s">
        <v>49</v>
      </c>
      <c r="C6" s="114">
        <f>'Rent Roll'!$M$6</f>
        <v>35</v>
      </c>
      <c r="D6" s="114">
        <f>'Rent Roll'!$M$6</f>
        <v>35</v>
      </c>
      <c r="E6" s="114">
        <f>'Rent Roll'!$M$6</f>
        <v>35</v>
      </c>
      <c r="F6" s="114">
        <f>'Rent Roll'!$M$6</f>
        <v>35</v>
      </c>
      <c r="G6" s="114">
        <f>'Rent Roll'!$M$6</f>
        <v>35</v>
      </c>
      <c r="H6" s="114">
        <v>40</v>
      </c>
      <c r="I6" s="114">
        <v>40</v>
      </c>
      <c r="J6" s="114">
        <v>40</v>
      </c>
    </row>
    <row r="7" spans="1:12" ht="15">
      <c r="A7" s="47" t="str">
        <f>'Rent Roll'!C7</f>
        <v>Port of San Francisco</v>
      </c>
      <c r="B7" t="s">
        <v>50</v>
      </c>
      <c r="C7" s="115">
        <f>'Rent Roll'!$M$7</f>
        <v>35</v>
      </c>
      <c r="D7" s="115">
        <f>'Rent Roll'!$M$7</f>
        <v>35</v>
      </c>
      <c r="E7" s="115">
        <f>'Rent Roll'!$M$7</f>
        <v>35</v>
      </c>
      <c r="F7" s="115">
        <f>'Rent Roll'!$M$7</f>
        <v>35</v>
      </c>
      <c r="G7" s="115">
        <f>'Rent Roll'!$M$7</f>
        <v>35</v>
      </c>
      <c r="H7" s="115">
        <v>40</v>
      </c>
      <c r="I7" s="115">
        <v>40</v>
      </c>
      <c r="J7">
        <v>40</v>
      </c>
    </row>
    <row r="8" spans="1:12" ht="15">
      <c r="A8" s="47" t="str">
        <f>'Rent Roll'!C8</f>
        <v>Pier One Deli</v>
      </c>
      <c r="B8" t="s">
        <v>51</v>
      </c>
      <c r="C8" s="115">
        <f>'Rent Roll'!$M$8</f>
        <v>30</v>
      </c>
      <c r="D8" s="115">
        <f>C8+(C8*0.03)</f>
        <v>30.9</v>
      </c>
      <c r="E8" s="115">
        <f>D8+(D8*0.03)</f>
        <v>31.826999999999998</v>
      </c>
      <c r="F8" s="115">
        <f>E8+(E8*0.03)</f>
        <v>32.78181</v>
      </c>
      <c r="G8" s="115">
        <f>F8+(F8*0.03)</f>
        <v>33.765264299999998</v>
      </c>
      <c r="H8" s="115">
        <f>G8+(G8*0.03)</f>
        <v>34.778222229000001</v>
      </c>
      <c r="I8" s="115">
        <v>0</v>
      </c>
      <c r="J8" s="115">
        <v>0</v>
      </c>
    </row>
    <row r="9" spans="1:12" ht="15">
      <c r="A9" s="47" t="str">
        <f>'Rent Roll'!C9</f>
        <v>Weston Presidio Capital</v>
      </c>
      <c r="B9" t="s">
        <v>52</v>
      </c>
      <c r="C9" s="115">
        <f>'Rent Roll'!$M$9</f>
        <v>50</v>
      </c>
      <c r="D9" s="115">
        <f>'Rent Roll'!$M$9</f>
        <v>50</v>
      </c>
      <c r="E9" s="115">
        <f>'Rent Roll'!$M$9</f>
        <v>50</v>
      </c>
      <c r="F9" s="115">
        <f>'Rent Roll'!$M$9</f>
        <v>50</v>
      </c>
      <c r="G9" s="115">
        <f>'Rent Roll'!$M$9</f>
        <v>50</v>
      </c>
      <c r="H9" s="115">
        <v>55</v>
      </c>
      <c r="I9" s="115">
        <v>55</v>
      </c>
      <c r="J9">
        <v>55</v>
      </c>
    </row>
    <row r="10" spans="1:12" ht="15">
      <c r="A10" s="47" t="str">
        <f>'Rent Roll'!C10</f>
        <v>Venture Law Group</v>
      </c>
      <c r="B10" t="s">
        <v>53</v>
      </c>
      <c r="C10" s="115">
        <f>'Rent Roll'!$M$10</f>
        <v>84</v>
      </c>
      <c r="D10" s="115">
        <f>'Rent Roll'!$M$10</f>
        <v>84</v>
      </c>
      <c r="E10" s="115">
        <f>'Rent Roll'!$M$10</f>
        <v>84</v>
      </c>
      <c r="F10" s="115">
        <v>89</v>
      </c>
      <c r="G10" s="115">
        <v>89</v>
      </c>
      <c r="H10" s="115">
        <v>89</v>
      </c>
      <c r="I10" s="115">
        <v>89</v>
      </c>
      <c r="J10">
        <v>89</v>
      </c>
    </row>
    <row r="12" spans="1:12">
      <c r="A12" s="112" t="s">
        <v>47</v>
      </c>
    </row>
    <row r="13" spans="1:12" ht="15">
      <c r="A13" s="47" t="str">
        <f>A6</f>
        <v>AMB Property Corp.</v>
      </c>
      <c r="C13" s="113">
        <f>'Rent Roll'!$E$6</f>
        <v>50000</v>
      </c>
      <c r="D13" s="113">
        <f>'Rent Roll'!$E$6</f>
        <v>50000</v>
      </c>
      <c r="E13" s="113">
        <f>'Rent Roll'!$E$6</f>
        <v>50000</v>
      </c>
      <c r="F13" s="113">
        <f>'Rent Roll'!$E$6</f>
        <v>50000</v>
      </c>
      <c r="G13" s="113">
        <f>'Rent Roll'!$E$6</f>
        <v>50000</v>
      </c>
      <c r="H13" s="113">
        <f>'Rent Roll'!$E$6</f>
        <v>50000</v>
      </c>
      <c r="I13" s="113">
        <f>'Rent Roll'!$E$6</f>
        <v>50000</v>
      </c>
      <c r="J13" s="113">
        <f>'Rent Roll'!$E$6</f>
        <v>50000</v>
      </c>
    </row>
    <row r="14" spans="1:12" ht="15">
      <c r="A14" s="47" t="str">
        <f>A7</f>
        <v>Port of San Francisco</v>
      </c>
      <c r="C14" s="113">
        <f>'Rent Roll'!$E$7</f>
        <v>55000</v>
      </c>
      <c r="D14" s="113">
        <f>'Rent Roll'!$E$7</f>
        <v>55000</v>
      </c>
      <c r="E14" s="113">
        <f>'Rent Roll'!$E$7</f>
        <v>55000</v>
      </c>
      <c r="F14" s="113">
        <f>'Rent Roll'!$E$7</f>
        <v>55000</v>
      </c>
      <c r="G14" s="113">
        <f>'Rent Roll'!$E$7</f>
        <v>55000</v>
      </c>
      <c r="H14" s="113">
        <f>'Rent Roll'!$E$7</f>
        <v>55000</v>
      </c>
      <c r="I14" s="113">
        <f>'Rent Roll'!$E$7</f>
        <v>55000</v>
      </c>
      <c r="J14" s="113">
        <f>'Rent Roll'!$E$7</f>
        <v>55000</v>
      </c>
    </row>
    <row r="15" spans="1:12" ht="15">
      <c r="A15" s="47" t="str">
        <f>A8</f>
        <v>Pier One Deli</v>
      </c>
      <c r="C15" s="113">
        <f>'Rent Roll'!$E$8</f>
        <v>2000</v>
      </c>
      <c r="D15" s="113">
        <f>'Rent Roll'!$E$8</f>
        <v>2000</v>
      </c>
      <c r="E15" s="113">
        <f>'Rent Roll'!$E$8</f>
        <v>2000</v>
      </c>
      <c r="F15" s="113">
        <f>'Rent Roll'!$E$8</f>
        <v>2000</v>
      </c>
      <c r="G15" s="113">
        <f>'Rent Roll'!$E$8</f>
        <v>2000</v>
      </c>
      <c r="H15" s="113">
        <f>'Rent Roll'!$E$8</f>
        <v>2000</v>
      </c>
      <c r="I15" s="113">
        <f>'Rent Roll'!$E$8</f>
        <v>2000</v>
      </c>
      <c r="J15" s="113">
        <f>'Rent Roll'!$E$8</f>
        <v>2000</v>
      </c>
    </row>
    <row r="16" spans="1:12" ht="15">
      <c r="A16" s="47" t="str">
        <f>A9</f>
        <v>Weston Presidio Capital</v>
      </c>
      <c r="C16" s="113">
        <f>'Rent Roll'!$E$9</f>
        <v>16500</v>
      </c>
      <c r="D16" s="113">
        <f>'Rent Roll'!$E$9</f>
        <v>16500</v>
      </c>
      <c r="E16" s="113">
        <f>'Rent Roll'!$E$9</f>
        <v>16500</v>
      </c>
      <c r="F16" s="113">
        <f>'Rent Roll'!$E$9</f>
        <v>16500</v>
      </c>
      <c r="G16" s="113">
        <f>'Rent Roll'!$E$9</f>
        <v>16500</v>
      </c>
      <c r="H16" s="113">
        <f>'Rent Roll'!$E$9</f>
        <v>16500</v>
      </c>
      <c r="I16" s="113">
        <f>'Rent Roll'!$E$9</f>
        <v>16500</v>
      </c>
      <c r="J16" s="113">
        <f>'Rent Roll'!$E$9</f>
        <v>16500</v>
      </c>
    </row>
    <row r="17" spans="1:10" ht="15">
      <c r="A17" s="47" t="str">
        <f>A10</f>
        <v>Venture Law Group</v>
      </c>
      <c r="C17" s="113">
        <f>'Rent Roll'!$E$10</f>
        <v>26500</v>
      </c>
      <c r="D17" s="113">
        <f>'Rent Roll'!$E$10</f>
        <v>26500</v>
      </c>
      <c r="E17" s="113">
        <f>'Rent Roll'!$E$10</f>
        <v>26500</v>
      </c>
      <c r="F17" s="113">
        <f>'Rent Roll'!$E$10</f>
        <v>26500</v>
      </c>
      <c r="G17" s="113">
        <f>'Rent Roll'!$E$10</f>
        <v>26500</v>
      </c>
      <c r="H17" s="113">
        <f>'Rent Roll'!$E$10</f>
        <v>26500</v>
      </c>
      <c r="I17" s="113">
        <f>'Rent Roll'!$E$10</f>
        <v>26500</v>
      </c>
      <c r="J17" s="113">
        <f>'Rent Roll'!$E$10</f>
        <v>26500</v>
      </c>
    </row>
    <row r="19" spans="1:10">
      <c r="A19" s="112" t="s">
        <v>46</v>
      </c>
    </row>
    <row r="20" spans="1:10" ht="15">
      <c r="A20" s="47" t="str">
        <f>A13</f>
        <v>AMB Property Corp.</v>
      </c>
      <c r="C20" s="115">
        <f>(C6*C13)*(11/12)</f>
        <v>1604166.6666666665</v>
      </c>
      <c r="D20" s="115">
        <f t="shared" ref="D20:I20" si="1">D6*D13</f>
        <v>1750000</v>
      </c>
      <c r="E20" s="115">
        <f t="shared" si="1"/>
        <v>1750000</v>
      </c>
      <c r="F20" s="115">
        <f t="shared" si="1"/>
        <v>1750000</v>
      </c>
      <c r="G20" s="115">
        <f t="shared" si="1"/>
        <v>1750000</v>
      </c>
      <c r="H20" s="115">
        <f t="shared" si="1"/>
        <v>2000000</v>
      </c>
      <c r="I20" s="115">
        <f t="shared" si="1"/>
        <v>2000000</v>
      </c>
      <c r="J20" s="115">
        <f>(J6*J13)*(1/12)</f>
        <v>166666.66666666666</v>
      </c>
    </row>
    <row r="21" spans="1:10" ht="15">
      <c r="A21" s="47" t="str">
        <f>A14</f>
        <v>Port of San Francisco</v>
      </c>
      <c r="C21" s="115">
        <f>(C7*C14)*(11/12)</f>
        <v>1764583.3333333333</v>
      </c>
      <c r="D21" s="115">
        <f t="shared" ref="D21:J21" si="2">D7*D14</f>
        <v>1925000</v>
      </c>
      <c r="E21" s="115">
        <f t="shared" si="2"/>
        <v>1925000</v>
      </c>
      <c r="F21" s="115">
        <f t="shared" si="2"/>
        <v>1925000</v>
      </c>
      <c r="G21" s="115">
        <f t="shared" si="2"/>
        <v>1925000</v>
      </c>
      <c r="H21" s="115">
        <f t="shared" si="2"/>
        <v>2200000</v>
      </c>
      <c r="I21" s="115">
        <f t="shared" si="2"/>
        <v>2200000</v>
      </c>
      <c r="J21" s="115">
        <f t="shared" si="2"/>
        <v>2200000</v>
      </c>
    </row>
    <row r="22" spans="1:10">
      <c r="A22" s="123" t="s">
        <v>80</v>
      </c>
    </row>
    <row r="23" spans="1:10" ht="15">
      <c r="A23" s="47" t="str">
        <f>A15</f>
        <v>Pier One Deli</v>
      </c>
      <c r="C23" s="115">
        <f>(C8*C15)*(10/12)</f>
        <v>50000</v>
      </c>
      <c r="D23" s="115">
        <f t="shared" ref="D23:G25" si="3">D8*D15</f>
        <v>61800</v>
      </c>
      <c r="E23" s="115">
        <f t="shared" si="3"/>
        <v>63654</v>
      </c>
      <c r="F23" s="115">
        <f t="shared" si="3"/>
        <v>65563.62</v>
      </c>
      <c r="G23" s="115">
        <f t="shared" si="3"/>
        <v>67530.528599999991</v>
      </c>
      <c r="H23" s="115">
        <f>(H8*H15)*(1/12)</f>
        <v>5796.3703714999992</v>
      </c>
      <c r="I23" s="115">
        <f>I8*I15</f>
        <v>0</v>
      </c>
      <c r="J23" s="115">
        <f>J8*J15</f>
        <v>0</v>
      </c>
    </row>
    <row r="24" spans="1:10" ht="15">
      <c r="A24" s="47" t="str">
        <f>A16</f>
        <v>Weston Presidio Capital</v>
      </c>
      <c r="C24" s="115">
        <f>(C9*C16)*(10/12)</f>
        <v>687500</v>
      </c>
      <c r="D24" s="115">
        <f t="shared" si="3"/>
        <v>825000</v>
      </c>
      <c r="E24" s="115">
        <f t="shared" si="3"/>
        <v>825000</v>
      </c>
      <c r="F24" s="115">
        <f t="shared" si="3"/>
        <v>825000</v>
      </c>
      <c r="G24" s="115">
        <f t="shared" si="3"/>
        <v>825000</v>
      </c>
      <c r="H24" s="115">
        <f>H9*H16</f>
        <v>907500</v>
      </c>
      <c r="I24" s="115">
        <f>I9*I16</f>
        <v>907500</v>
      </c>
      <c r="J24" s="115">
        <f>(J9*J16)*(1/12)</f>
        <v>75625</v>
      </c>
    </row>
    <row r="25" spans="1:10" ht="15">
      <c r="A25" s="47" t="str">
        <f>A17</f>
        <v>Venture Law Group</v>
      </c>
      <c r="C25" s="118">
        <f>(C10*C17)*(7/12)</f>
        <v>1298500</v>
      </c>
      <c r="D25" s="118">
        <f t="shared" si="3"/>
        <v>2226000</v>
      </c>
      <c r="E25" s="118">
        <f t="shared" si="3"/>
        <v>2226000</v>
      </c>
      <c r="F25" s="118">
        <f t="shared" si="3"/>
        <v>2358500</v>
      </c>
      <c r="G25" s="118">
        <f t="shared" si="3"/>
        <v>2358500</v>
      </c>
      <c r="H25" s="118">
        <f>H10*H17</f>
        <v>2358500</v>
      </c>
      <c r="I25" s="118">
        <f>I10*I17</f>
        <v>2358500</v>
      </c>
      <c r="J25" s="118">
        <f>J10*J17</f>
        <v>2358500</v>
      </c>
    </row>
    <row r="26" spans="1:10">
      <c r="A26" s="112" t="s">
        <v>56</v>
      </c>
      <c r="C26" s="120">
        <f t="shared" ref="C26:J26" si="4">SUM(C20:C25)</f>
        <v>5404750</v>
      </c>
      <c r="D26" s="120">
        <f t="shared" si="4"/>
        <v>6787800</v>
      </c>
      <c r="E26" s="120">
        <f t="shared" si="4"/>
        <v>6789654</v>
      </c>
      <c r="F26" s="120">
        <f t="shared" si="4"/>
        <v>6924063.6200000001</v>
      </c>
      <c r="G26" s="120">
        <f t="shared" si="4"/>
        <v>6926030.5285999998</v>
      </c>
      <c r="H26" s="120">
        <f t="shared" si="4"/>
        <v>7471796.3703715</v>
      </c>
      <c r="I26" s="120">
        <f t="shared" si="4"/>
        <v>7466000</v>
      </c>
      <c r="J26" s="120">
        <f t="shared" si="4"/>
        <v>4800791.666666666</v>
      </c>
    </row>
    <row r="27" spans="1:10">
      <c r="C27" s="120"/>
      <c r="D27" s="120"/>
      <c r="E27" s="120"/>
      <c r="F27" s="120"/>
      <c r="G27" s="120"/>
      <c r="H27" s="120"/>
      <c r="I27" s="120"/>
      <c r="J27" s="120"/>
    </row>
    <row r="28" spans="1:10">
      <c r="A28" s="112" t="s">
        <v>77</v>
      </c>
      <c r="C28" s="120">
        <f>C26</f>
        <v>5404750</v>
      </c>
      <c r="D28" s="120">
        <f>D26</f>
        <v>6787800</v>
      </c>
      <c r="E28" s="120">
        <f>E26</f>
        <v>6789654</v>
      </c>
      <c r="F28" s="120">
        <f>F26</f>
        <v>6924063.6200000001</v>
      </c>
      <c r="G28" s="120">
        <f>G26</f>
        <v>6926030.5285999998</v>
      </c>
      <c r="H28" s="120">
        <f t="shared" ref="H28:J28" si="5">IF(H26&gt;5500000,(5500000+((H26-5500000)*0.5)),H26)</f>
        <v>6485898.18518575</v>
      </c>
      <c r="I28" s="120">
        <f t="shared" si="5"/>
        <v>6483000</v>
      </c>
      <c r="J28" s="120">
        <f t="shared" si="5"/>
        <v>4800791.666666666</v>
      </c>
    </row>
    <row r="29" spans="1:10">
      <c r="A29" s="112" t="s">
        <v>58</v>
      </c>
    </row>
    <row r="30" spans="1:10">
      <c r="A30" s="112" t="s">
        <v>57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2.75"/>
  <cols>
    <col min="1" max="1" width="11.5703125" bestFit="1" customWidth="1"/>
    <col min="2" max="2" width="15" bestFit="1" customWidth="1"/>
  </cols>
  <sheetData>
    <row r="1" spans="1:2">
      <c r="A1" t="s">
        <v>59</v>
      </c>
      <c r="B1" s="121">
        <v>0.08</v>
      </c>
    </row>
    <row r="2" spans="1:2">
      <c r="A2" t="s">
        <v>60</v>
      </c>
      <c r="B2" s="114">
        <v>33000000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Rent Roll</vt:lpstr>
      <vt:lpstr>Cost Budget</vt:lpstr>
      <vt:lpstr>AMB Cash Flows</vt:lpstr>
      <vt:lpstr>Rental Income</vt:lpstr>
      <vt:lpstr>Debt 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 Trowbridge</dc:creator>
  <cp:lastModifiedBy>Felienne</cp:lastModifiedBy>
  <cp:lastPrinted>2001-09-17T00:26:26Z</cp:lastPrinted>
  <dcterms:created xsi:type="dcterms:W3CDTF">2001-09-16T21:45:57Z</dcterms:created>
  <dcterms:modified xsi:type="dcterms:W3CDTF">2014-09-04T09:49:54Z</dcterms:modified>
</cp:coreProperties>
</file>