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60" windowWidth="14400" windowHeight="8355" firstSheet="1" activeTab="1"/>
  </bookViews>
  <sheets>
    <sheet name="Sheet1" sheetId="1" r:id="rId1"/>
    <sheet name="US Terminals" sheetId="2" r:id="rId2"/>
    <sheet name="Sheet2" sheetId="8" r:id="rId3"/>
    <sheet name="Routes" sheetId="4" r:id="rId4"/>
    <sheet name="Lake Charles" sheetId="5" r:id="rId5"/>
    <sheet name="Everett Info" sheetId="3" r:id="rId6"/>
    <sheet name="Sheet1 (2)" sheetId="6" r:id="rId7"/>
    <sheet name="Copy to John Arnold" sheetId="7" r:id="rId8"/>
  </sheets>
  <definedNames>
    <definedName name="_xlnm.Print_Area" localSheetId="6">'Sheet1 (2)'!$A$1:$M$80</definedName>
    <definedName name="_xlnm.Print_Area" localSheetId="1">'US Terminals'!$A$1:$K$19</definedName>
    <definedName name="TABLE" localSheetId="6">'Sheet1 (2)'!#REF!</definedName>
    <definedName name="TABLE_2" localSheetId="6">'Sheet1 (2)'!$A$8:$A$16</definedName>
    <definedName name="TABLE_3" localSheetId="6">'Sheet1 (2)'!$A$20:$B$35</definedName>
  </definedNames>
  <calcPr calcId="152511"/>
</workbook>
</file>

<file path=xl/calcChain.xml><?xml version="1.0" encoding="utf-8"?>
<calcChain xmlns="http://schemas.openxmlformats.org/spreadsheetml/2006/main">
  <c r="I3" i="7" l="1"/>
  <c r="J3" i="7" s="1"/>
  <c r="E12" i="7"/>
  <c r="F12" i="7"/>
  <c r="G12" i="7"/>
  <c r="H12" i="7"/>
  <c r="I12" i="7"/>
  <c r="J12" i="7"/>
  <c r="J3" i="3"/>
  <c r="K3" i="3" s="1"/>
  <c r="L3" i="3" s="1"/>
  <c r="C15" i="3"/>
  <c r="H15" i="3" s="1"/>
  <c r="D15" i="3"/>
  <c r="D16" i="3" s="1"/>
  <c r="D17" i="3" s="1"/>
  <c r="B36" i="3" s="1"/>
  <c r="B37" i="3" s="1"/>
  <c r="E15" i="3"/>
  <c r="E16" i="3" s="1"/>
  <c r="E17" i="3" s="1"/>
  <c r="F15" i="3"/>
  <c r="F16" i="3"/>
  <c r="F17" i="3" s="1"/>
  <c r="M17" i="3"/>
  <c r="M18" i="3" s="1"/>
  <c r="N17" i="3"/>
  <c r="O17" i="3"/>
  <c r="P17" i="3"/>
  <c r="N18" i="3"/>
  <c r="N19" i="3" s="1"/>
  <c r="O18" i="3"/>
  <c r="O19" i="3" s="1"/>
  <c r="P18" i="3"/>
  <c r="P19" i="3"/>
  <c r="G22" i="3"/>
  <c r="H22" i="3" s="1"/>
  <c r="I22" i="3"/>
  <c r="G23" i="3"/>
  <c r="I23" i="3"/>
  <c r="G24" i="3"/>
  <c r="I24" i="3"/>
  <c r="G25" i="3"/>
  <c r="I25" i="3"/>
  <c r="I26" i="3"/>
  <c r="I27" i="3"/>
  <c r="G28" i="3"/>
  <c r="I28" i="3"/>
  <c r="G29" i="3"/>
  <c r="I29" i="3"/>
  <c r="G30" i="3"/>
  <c r="I30" i="3"/>
  <c r="G31" i="3"/>
  <c r="I31" i="3"/>
  <c r="I32" i="3"/>
  <c r="I33" i="3"/>
  <c r="I34" i="3"/>
  <c r="I35" i="3"/>
  <c r="I36" i="3"/>
  <c r="I37" i="3"/>
  <c r="E41" i="3"/>
  <c r="G41" i="3" s="1"/>
  <c r="H41" i="3" s="1"/>
  <c r="E42" i="3"/>
  <c r="G42" i="3" s="1"/>
  <c r="H42" i="3" s="1"/>
  <c r="B45" i="3"/>
  <c r="C45" i="3" s="1"/>
  <c r="D45" i="3" s="1"/>
  <c r="E45" i="3" s="1"/>
  <c r="F45" i="3" s="1"/>
  <c r="G45" i="3" s="1"/>
  <c r="H45" i="3" s="1"/>
  <c r="I45" i="3" s="1"/>
  <c r="J45" i="3" s="1"/>
  <c r="K45" i="3" s="1"/>
  <c r="L45" i="3" s="1"/>
  <c r="G55" i="3"/>
  <c r="H55" i="3"/>
  <c r="I55" i="3"/>
  <c r="G56" i="3"/>
  <c r="H56" i="3"/>
  <c r="I56" i="3" s="1"/>
  <c r="G57" i="3"/>
  <c r="H57" i="3"/>
  <c r="I57" i="3" s="1"/>
  <c r="G58" i="3"/>
  <c r="H58" i="3"/>
  <c r="I58" i="3" s="1"/>
  <c r="G59" i="3"/>
  <c r="H59" i="3" s="1"/>
  <c r="I59" i="3" s="1"/>
  <c r="G63" i="3"/>
  <c r="H63" i="3" s="1"/>
  <c r="I63" i="3" s="1"/>
  <c r="G64" i="3"/>
  <c r="H64" i="3"/>
  <c r="I64" i="3"/>
  <c r="G65" i="3"/>
  <c r="H65" i="3"/>
  <c r="I65" i="3"/>
  <c r="G66" i="3"/>
  <c r="H66" i="3"/>
  <c r="I66" i="3" s="1"/>
  <c r="G67" i="3"/>
  <c r="H67" i="3"/>
  <c r="I67" i="3" s="1"/>
  <c r="A8" i="5"/>
  <c r="A9" i="5" s="1"/>
  <c r="A10" i="5" s="1"/>
  <c r="A11" i="5" s="1"/>
  <c r="A12" i="5" s="1"/>
  <c r="A13" i="5" s="1"/>
  <c r="A14" i="5" s="1"/>
  <c r="A15" i="5" s="1"/>
  <c r="A16" i="5" s="1"/>
  <c r="A17" i="5" s="1"/>
  <c r="A18" i="5" s="1"/>
  <c r="C8" i="5"/>
  <c r="F8" i="5"/>
  <c r="B9" i="5"/>
  <c r="E9" i="5" s="1"/>
  <c r="C9" i="5"/>
  <c r="F9" i="5" s="1"/>
  <c r="G9" i="5"/>
  <c r="G10" i="5"/>
  <c r="G11" i="5"/>
  <c r="G12" i="5"/>
  <c r="B13" i="5"/>
  <c r="E13" i="5" s="1"/>
  <c r="C13" i="5"/>
  <c r="F13" i="5" s="1"/>
  <c r="G13" i="5"/>
  <c r="G14" i="5"/>
  <c r="P14" i="5"/>
  <c r="Q14" i="5"/>
  <c r="R14" i="5"/>
  <c r="R22" i="5" s="1"/>
  <c r="R23" i="5" s="1"/>
  <c r="R24" i="5" s="1"/>
  <c r="C15" i="5"/>
  <c r="F15" i="5" s="1"/>
  <c r="G15" i="5"/>
  <c r="R15" i="5"/>
  <c r="C16" i="5"/>
  <c r="F16" i="5" s="1"/>
  <c r="G16" i="5"/>
  <c r="C17" i="5"/>
  <c r="F17" i="5"/>
  <c r="G17" i="5"/>
  <c r="Q17" i="5"/>
  <c r="G18" i="5"/>
  <c r="Q19" i="5"/>
  <c r="O22" i="5"/>
  <c r="P22" i="5"/>
  <c r="P23" i="5" s="1"/>
  <c r="P24" i="5" s="1"/>
  <c r="Q22" i="5"/>
  <c r="Q23" i="5" s="1"/>
  <c r="Q24" i="5" s="1"/>
  <c r="D26" i="5"/>
  <c r="F56" i="5" s="1"/>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F84" i="5" s="1"/>
  <c r="D59" i="5"/>
  <c r="D60" i="5"/>
  <c r="D61" i="5"/>
  <c r="D62" i="5"/>
  <c r="D63" i="5"/>
  <c r="D64" i="5"/>
  <c r="D65" i="5"/>
  <c r="D66" i="5"/>
  <c r="D67" i="5"/>
  <c r="D68" i="5"/>
  <c r="D69" i="5"/>
  <c r="D70" i="5"/>
  <c r="D71" i="5"/>
  <c r="D72" i="5"/>
  <c r="D73" i="5"/>
  <c r="D74" i="5"/>
  <c r="D75" i="5"/>
  <c r="D76" i="5"/>
  <c r="D77" i="5"/>
  <c r="D78" i="5"/>
  <c r="D79" i="5"/>
  <c r="D80" i="5"/>
  <c r="D81" i="5"/>
  <c r="D82" i="5"/>
  <c r="D83" i="5"/>
  <c r="D84" i="5"/>
  <c r="F115" i="5"/>
  <c r="H115" i="5"/>
  <c r="F145" i="5"/>
  <c r="B10" i="5" s="1"/>
  <c r="E10" i="5" s="1"/>
  <c r="H145" i="5"/>
  <c r="F176" i="5"/>
  <c r="B11" i="5" s="1"/>
  <c r="E11" i="5" s="1"/>
  <c r="F206" i="5"/>
  <c r="H206" i="5" s="1"/>
  <c r="F237" i="5"/>
  <c r="H237" i="5"/>
  <c r="F268" i="5"/>
  <c r="B14" i="5" s="1"/>
  <c r="E14" i="5" s="1"/>
  <c r="H268" i="5"/>
  <c r="F298" i="5"/>
  <c r="B15" i="5" s="1"/>
  <c r="E15" i="5" s="1"/>
  <c r="F329" i="5"/>
  <c r="H329" i="5" s="1"/>
  <c r="F359" i="5"/>
  <c r="B17" i="5" s="1"/>
  <c r="E17" i="5" s="1"/>
  <c r="H359" i="5"/>
  <c r="F390" i="5"/>
  <c r="B18" i="5" s="1"/>
  <c r="E18" i="5" s="1"/>
  <c r="H390" i="5"/>
  <c r="F421" i="5"/>
  <c r="C7" i="5" s="1"/>
  <c r="F450" i="5"/>
  <c r="H450" i="5"/>
  <c r="F481" i="5"/>
  <c r="H481" i="5"/>
  <c r="F511" i="5"/>
  <c r="C10" i="5" s="1"/>
  <c r="F10" i="5" s="1"/>
  <c r="F542" i="5"/>
  <c r="H542" i="5" s="1"/>
  <c r="F572" i="5"/>
  <c r="C12" i="5" s="1"/>
  <c r="F12" i="5" s="1"/>
  <c r="H572" i="5"/>
  <c r="F603" i="5"/>
  <c r="H603" i="5"/>
  <c r="F634" i="5"/>
  <c r="C14" i="5" s="1"/>
  <c r="F14" i="5" s="1"/>
  <c r="F664" i="5"/>
  <c r="H664" i="5" s="1"/>
  <c r="F695" i="5"/>
  <c r="H695" i="5"/>
  <c r="F725" i="5"/>
  <c r="H725" i="5"/>
  <c r="F756" i="5"/>
  <c r="C18" i="5" s="1"/>
  <c r="F18" i="5" s="1"/>
  <c r="F787" i="5"/>
  <c r="D7" i="5" s="1"/>
  <c r="H787" i="5"/>
  <c r="F815" i="5"/>
  <c r="D8" i="5" s="1"/>
  <c r="G8" i="5" s="1"/>
  <c r="H815" i="5"/>
  <c r="A824" i="5"/>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F846" i="5"/>
  <c r="H846" i="5"/>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E392" i="4"/>
  <c r="A393" i="4"/>
  <c r="A394" i="4"/>
  <c r="A395" i="4"/>
  <c r="A396" i="4"/>
  <c r="A397" i="4"/>
  <c r="L10" i="1"/>
  <c r="N10" i="1"/>
  <c r="L18" i="1"/>
  <c r="N18" i="1"/>
  <c r="M19" i="1"/>
  <c r="O19" i="1"/>
  <c r="C7" i="6"/>
  <c r="D7" i="6"/>
  <c r="E7" i="6"/>
  <c r="F7" i="6"/>
  <c r="C11" i="6"/>
  <c r="C12" i="6" s="1"/>
  <c r="D11" i="6"/>
  <c r="E11" i="6"/>
  <c r="E12" i="6" s="1"/>
  <c r="E13" i="6" s="1"/>
  <c r="E14" i="6" s="1"/>
  <c r="F11" i="6"/>
  <c r="F12" i="6" s="1"/>
  <c r="F13" i="6" s="1"/>
  <c r="F14" i="6" s="1"/>
  <c r="D12" i="6"/>
  <c r="J12" i="6"/>
  <c r="K12" i="6"/>
  <c r="L12" i="6"/>
  <c r="M12" i="6"/>
  <c r="D13" i="6"/>
  <c r="D14" i="6"/>
  <c r="K15" i="6"/>
  <c r="K22" i="6" s="1"/>
  <c r="L15" i="6"/>
  <c r="M15" i="6"/>
  <c r="M16" i="6"/>
  <c r="L18" i="6"/>
  <c r="L20" i="6"/>
  <c r="L22" i="6" s="1"/>
  <c r="L23" i="6" s="1"/>
  <c r="L24" i="6" s="1"/>
  <c r="L25" i="6" s="1"/>
  <c r="C22" i="6"/>
  <c r="C28" i="6" s="1"/>
  <c r="D22" i="6"/>
  <c r="E22" i="6"/>
  <c r="F22" i="6"/>
  <c r="J22" i="6"/>
  <c r="J23" i="6" s="1"/>
  <c r="J24" i="6" s="1"/>
  <c r="J25" i="6" s="1"/>
  <c r="M22" i="6"/>
  <c r="M23" i="6" s="1"/>
  <c r="M24" i="6" s="1"/>
  <c r="M25" i="6" s="1"/>
  <c r="C27" i="6"/>
  <c r="D27" i="6"/>
  <c r="D28" i="6" s="1"/>
  <c r="D29" i="6" s="1"/>
  <c r="D30" i="6" s="1"/>
  <c r="E27" i="6"/>
  <c r="E28" i="6" s="1"/>
  <c r="E29" i="6" s="1"/>
  <c r="E30" i="6" s="1"/>
  <c r="F27" i="6"/>
  <c r="F28" i="6"/>
  <c r="F29" i="6"/>
  <c r="F30" i="6" s="1"/>
  <c r="C38" i="6"/>
  <c r="D38" i="6"/>
  <c r="D44" i="6" s="1"/>
  <c r="D45" i="6" s="1"/>
  <c r="D46" i="6" s="1"/>
  <c r="E38" i="6"/>
  <c r="F38" i="6"/>
  <c r="C43" i="6"/>
  <c r="D43" i="6"/>
  <c r="E43" i="6"/>
  <c r="E44" i="6" s="1"/>
  <c r="E45" i="6" s="1"/>
  <c r="E46" i="6" s="1"/>
  <c r="F43" i="6"/>
  <c r="C44" i="6"/>
  <c r="F44" i="6"/>
  <c r="F45" i="6"/>
  <c r="F46" i="6" s="1"/>
  <c r="C54" i="6"/>
  <c r="D54" i="6"/>
  <c r="D61" i="6" s="1"/>
  <c r="D62" i="6" s="1"/>
  <c r="D63" i="6" s="1"/>
  <c r="E54" i="6"/>
  <c r="F54" i="6"/>
  <c r="F61" i="6" s="1"/>
  <c r="F62" i="6" s="1"/>
  <c r="F63" i="6" s="1"/>
  <c r="C60" i="6"/>
  <c r="C61" i="6" s="1"/>
  <c r="D60" i="6"/>
  <c r="E60" i="6"/>
  <c r="E61" i="6" s="1"/>
  <c r="E62" i="6" s="1"/>
  <c r="E63" i="6" s="1"/>
  <c r="F60" i="6"/>
  <c r="C71" i="6"/>
  <c r="D71" i="6"/>
  <c r="E71" i="6"/>
  <c r="F71" i="6"/>
  <c r="C77" i="6"/>
  <c r="C78" i="6" s="1"/>
  <c r="D77" i="6"/>
  <c r="E77" i="6"/>
  <c r="E78" i="6" s="1"/>
  <c r="E79" i="6" s="1"/>
  <c r="E80" i="6" s="1"/>
  <c r="F77" i="6"/>
  <c r="F78" i="6" s="1"/>
  <c r="F79" i="6" s="1"/>
  <c r="F80" i="6" s="1"/>
  <c r="D78" i="6"/>
  <c r="D79" i="6"/>
  <c r="D80" i="6" s="1"/>
  <c r="J3" i="2"/>
  <c r="K3" i="2"/>
  <c r="E12" i="2"/>
  <c r="F12" i="2"/>
  <c r="H12" i="2"/>
  <c r="I12" i="2"/>
  <c r="J12" i="2"/>
  <c r="K12" i="2"/>
  <c r="G78" i="6" l="1"/>
  <c r="C79" i="6"/>
  <c r="C80" i="6" s="1"/>
  <c r="Q17" i="3"/>
  <c r="M19" i="3"/>
  <c r="R17" i="3"/>
  <c r="C29" i="6"/>
  <c r="C30" i="6" s="1"/>
  <c r="G28" i="6"/>
  <c r="G13" i="6"/>
  <c r="C13" i="6"/>
  <c r="C14" i="6" s="1"/>
  <c r="H84" i="5"/>
  <c r="B8" i="5"/>
  <c r="E8" i="5" s="1"/>
  <c r="H56" i="5"/>
  <c r="B7" i="5"/>
  <c r="F7" i="5"/>
  <c r="K61" i="3"/>
  <c r="M61" i="3" s="1"/>
  <c r="M62" i="3" s="1"/>
  <c r="G61" i="6"/>
  <c r="C62" i="6"/>
  <c r="C63" i="6" s="1"/>
  <c r="O22" i="6"/>
  <c r="O24" i="6" s="1"/>
  <c r="K23" i="6"/>
  <c r="K24" i="6" s="1"/>
  <c r="K25" i="6" s="1"/>
  <c r="H23" i="3"/>
  <c r="H24" i="3"/>
  <c r="G44" i="6"/>
  <c r="G7" i="5"/>
  <c r="D19" i="5"/>
  <c r="G19" i="5" s="1"/>
  <c r="T22" i="5"/>
  <c r="T24" i="5" s="1"/>
  <c r="K68" i="3"/>
  <c r="M68" i="3" s="1"/>
  <c r="M69" i="3" s="1"/>
  <c r="B12" i="5"/>
  <c r="E12" i="5" s="1"/>
  <c r="R16" i="3"/>
  <c r="G15" i="3"/>
  <c r="H756" i="5"/>
  <c r="J756" i="5" s="1"/>
  <c r="L756" i="5" s="1"/>
  <c r="H634" i="5"/>
  <c r="H511" i="5"/>
  <c r="H298" i="5"/>
  <c r="J390" i="5" s="1"/>
  <c r="L390" i="5" s="1"/>
  <c r="H176" i="5"/>
  <c r="Q16" i="3"/>
  <c r="B16" i="5"/>
  <c r="E16" i="5" s="1"/>
  <c r="C11" i="5"/>
  <c r="F11" i="5" s="1"/>
  <c r="C45" i="6"/>
  <c r="C46" i="6" s="1"/>
  <c r="O23" i="5"/>
  <c r="O24" i="5" s="1"/>
  <c r="C16" i="3"/>
  <c r="H421" i="5"/>
  <c r="R18" i="3" l="1"/>
  <c r="Q18" i="3"/>
  <c r="E7" i="5"/>
  <c r="B19" i="5"/>
  <c r="E19" i="5" s="1"/>
  <c r="C17" i="3"/>
  <c r="H17" i="3" s="1"/>
  <c r="H16" i="3"/>
  <c r="C19" i="5"/>
  <c r="F19" i="5" s="1"/>
</calcChain>
</file>

<file path=xl/comments1.xml><?xml version="1.0" encoding="utf-8"?>
<comments xmlns="http://schemas.openxmlformats.org/spreadsheetml/2006/main">
  <authors>
    <author>dplachy</author>
  </authors>
  <commentList>
    <comment ref="D30" authorId="0" shapeId="0">
      <text>
        <r>
          <rPr>
            <b/>
            <sz val="8"/>
            <color indexed="81"/>
            <rFont val="Tahoma"/>
          </rPr>
          <t>dplachy:</t>
        </r>
        <r>
          <rPr>
            <sz val="8"/>
            <color indexed="81"/>
            <rFont val="Tahoma"/>
          </rPr>
          <t xml:space="preserve">
according to LNG atlantic Basin Market Profile.
</t>
        </r>
      </text>
    </comment>
  </commentList>
</comments>
</file>

<file path=xl/comments2.xml><?xml version="1.0" encoding="utf-8"?>
<comments xmlns="http://schemas.openxmlformats.org/spreadsheetml/2006/main">
  <authors>
    <author>dplachy</author>
  </authors>
  <commentList>
    <comment ref="K10" authorId="0" shapeId="0">
      <text>
        <r>
          <rPr>
            <b/>
            <sz val="8"/>
            <color indexed="81"/>
            <rFont val="Tahoma"/>
          </rPr>
          <t xml:space="preserve">dplachy: </t>
        </r>
        <r>
          <rPr>
            <sz val="8"/>
            <color indexed="81"/>
            <rFont val="Tahoma"/>
          </rPr>
          <t xml:space="preserve">
primarily industrial use
storage: 3.5 bcf
pipeline cap: 250 MMcf/d
two or three ships/mo</t>
        </r>
      </text>
    </comment>
  </commentList>
</comments>
</file>

<file path=xl/comments3.xml><?xml version="1.0" encoding="utf-8"?>
<comments xmlns="http://schemas.openxmlformats.org/spreadsheetml/2006/main">
  <authors>
    <author>dplachy</author>
  </authors>
  <commentList>
    <comment ref="F21" authorId="0" shapeId="0">
      <text>
        <r>
          <rPr>
            <b/>
            <sz val="8"/>
            <color indexed="81"/>
            <rFont val="Tahoma"/>
          </rPr>
          <t>dplachy:</t>
        </r>
        <r>
          <rPr>
            <sz val="8"/>
            <color indexed="81"/>
            <rFont val="Tahoma"/>
          </rPr>
          <t xml:space="preserve">
Cubic Meters:taken from Vessels spreadsheet.
</t>
        </r>
      </text>
    </comment>
  </commentList>
</comments>
</file>

<file path=xl/comments4.xml><?xml version="1.0" encoding="utf-8"?>
<comments xmlns="http://schemas.openxmlformats.org/spreadsheetml/2006/main">
  <authors>
    <author>dplachy</author>
  </authors>
  <commentList>
    <comment ref="J10" authorId="0" shapeId="0">
      <text>
        <r>
          <rPr>
            <b/>
            <sz val="8"/>
            <color indexed="81"/>
            <rFont val="Tahoma"/>
          </rPr>
          <t xml:space="preserve">dplachy: </t>
        </r>
        <r>
          <rPr>
            <sz val="8"/>
            <color indexed="81"/>
            <rFont val="Tahoma"/>
          </rPr>
          <t xml:space="preserve">
primarily industrial use
storage: 3.5 bcf
pipeline cap: 250 MMcf/d
two or three ships/mo</t>
        </r>
      </text>
    </comment>
  </commentList>
</comments>
</file>

<file path=xl/sharedStrings.xml><?xml version="1.0" encoding="utf-8"?>
<sst xmlns="http://schemas.openxmlformats.org/spreadsheetml/2006/main" count="1339" uniqueCount="232">
  <si>
    <t>LNG FACILITIES:</t>
  </si>
  <si>
    <t>Import Terminals:</t>
  </si>
  <si>
    <t>Lake Charles</t>
  </si>
  <si>
    <t>Lake Charles, LA</t>
  </si>
  <si>
    <t>Everett</t>
  </si>
  <si>
    <t>Export Facilities:</t>
  </si>
  <si>
    <t>Point Fortin, Trinidad</t>
  </si>
  <si>
    <t>Bonny Island, Nigeria</t>
  </si>
  <si>
    <t>Arzew and Bethioua, Algeria</t>
  </si>
  <si>
    <t>Skikda, Algeria</t>
  </si>
  <si>
    <t>Marsa al Burayqah, Libya</t>
  </si>
  <si>
    <t>32 million tons(1.6Tcf or 46Bcm) annually</t>
  </si>
  <si>
    <t>Atlantic Basin:</t>
  </si>
  <si>
    <t>5 US</t>
  </si>
  <si>
    <t>3 Spain</t>
  </si>
  <si>
    <t>2 France</t>
  </si>
  <si>
    <t>Belgium</t>
  </si>
  <si>
    <t>Italy</t>
  </si>
  <si>
    <t>Greece</t>
  </si>
  <si>
    <t>Turkey</t>
  </si>
  <si>
    <t xml:space="preserve">(60 million tons or 3 Tcf or 86Bcm) </t>
  </si>
  <si>
    <t>Developing:</t>
  </si>
  <si>
    <t>Elba Island</t>
  </si>
  <si>
    <t>Cove Point</t>
  </si>
  <si>
    <t>European:</t>
  </si>
  <si>
    <t>Zeebrugge, Belgium</t>
  </si>
  <si>
    <t>Montoir, France</t>
  </si>
  <si>
    <t>Panigaglia, Itlay</t>
  </si>
  <si>
    <t>Barcelona, Spain</t>
  </si>
  <si>
    <t>FosSurMer, France</t>
  </si>
  <si>
    <t>Huelva, Spain</t>
  </si>
  <si>
    <t>Cartagena, Spain</t>
  </si>
  <si>
    <t>Marmara Ereglisi, Turkey</t>
  </si>
  <si>
    <t>Revithousa, Greece</t>
  </si>
  <si>
    <t>NORTH</t>
  </si>
  <si>
    <t>SOUTH</t>
  </si>
  <si>
    <t>MMcf/d</t>
  </si>
  <si>
    <t>MMcm/d</t>
  </si>
  <si>
    <t>Puerto Rico</t>
  </si>
  <si>
    <t>BG, Enron, El Paso</t>
  </si>
  <si>
    <t>Elba Island(Spring 2002)</t>
  </si>
  <si>
    <t>Shell, BP, El Paso</t>
  </si>
  <si>
    <t>U.S. Terminals:</t>
  </si>
  <si>
    <t>Enron Corp</t>
  </si>
  <si>
    <t>El Paso</t>
  </si>
  <si>
    <t>Terminal</t>
  </si>
  <si>
    <t>Location</t>
  </si>
  <si>
    <t>MA</t>
  </si>
  <si>
    <t>LA</t>
  </si>
  <si>
    <t>GA</t>
  </si>
  <si>
    <t>MD</t>
  </si>
  <si>
    <t>Bahamas</t>
  </si>
  <si>
    <t>Mexico</t>
  </si>
  <si>
    <t>U.S.(N.C.)</t>
  </si>
  <si>
    <t>Everett LNG Terminal:</t>
  </si>
  <si>
    <t>Boston, Mass</t>
  </si>
  <si>
    <t>.3-.5 bcf/day</t>
  </si>
  <si>
    <t>Avg. Daily Output:</t>
  </si>
  <si>
    <t>Ships arriving:</t>
  </si>
  <si>
    <t>Algeria</t>
  </si>
  <si>
    <t>Sonatrac</t>
  </si>
  <si>
    <t>Ship</t>
  </si>
  <si>
    <t>Capacity</t>
  </si>
  <si>
    <t>Origin</t>
  </si>
  <si>
    <t>Operating Company</t>
  </si>
  <si>
    <t>MMBtu</t>
  </si>
  <si>
    <t>Cubic Meter</t>
  </si>
  <si>
    <t>Cubic Feet</t>
  </si>
  <si>
    <t>LNG</t>
  </si>
  <si>
    <t>Gas</t>
  </si>
  <si>
    <t>Mustefa Ben Bulaid</t>
  </si>
  <si>
    <t>mmbtu</t>
  </si>
  <si>
    <t>cf gas</t>
  </si>
  <si>
    <t>cf lng</t>
  </si>
  <si>
    <t>2000 Quartley Info:</t>
  </si>
  <si>
    <t>Q1</t>
  </si>
  <si>
    <t>Q2</t>
  </si>
  <si>
    <t>Q3</t>
  </si>
  <si>
    <t>Q4</t>
  </si>
  <si>
    <t>Long Term</t>
  </si>
  <si>
    <t>Trinidad</t>
  </si>
  <si>
    <t>Short Term</t>
  </si>
  <si>
    <t>source: Chris=&gt;friend</t>
  </si>
  <si>
    <t>source: 2000Imports spreadsheet</t>
  </si>
  <si>
    <t>source: Boston Pilots</t>
  </si>
  <si>
    <t>Bcf</t>
  </si>
  <si>
    <t>Bcf/day</t>
  </si>
  <si>
    <t>mmcf/day</t>
  </si>
  <si>
    <t>Arrival Date:</t>
  </si>
  <si>
    <t>Daily avg</t>
  </si>
  <si>
    <t>Max Capacity:</t>
  </si>
  <si>
    <t>450mcf/day</t>
  </si>
  <si>
    <t xml:space="preserve">source: </t>
  </si>
  <si>
    <t>Estimated April Sendout:</t>
  </si>
  <si>
    <t>mcf/day</t>
  </si>
  <si>
    <t>mcf/mo</t>
  </si>
  <si>
    <t>NAUTICAL MILES</t>
  </si>
  <si>
    <t>DESCRIPTION</t>
  </si>
  <si>
    <t>SUPPLY</t>
  </si>
  <si>
    <t>DEMAND</t>
  </si>
  <si>
    <t>ROUTE</t>
  </si>
  <si>
    <t>MILES</t>
  </si>
  <si>
    <t>ABU DHABI</t>
  </si>
  <si>
    <t>BARCELONA</t>
  </si>
  <si>
    <t>SUEZ</t>
  </si>
  <si>
    <t>CARTAGENA</t>
  </si>
  <si>
    <t>COVE POINT</t>
  </si>
  <si>
    <t>DABHOL</t>
  </si>
  <si>
    <t>ELBA ISLAND</t>
  </si>
  <si>
    <t>EVERETT</t>
  </si>
  <si>
    <t>FOS SUR MER</t>
  </si>
  <si>
    <t>HUELVA</t>
  </si>
  <si>
    <t>INCHEON</t>
  </si>
  <si>
    <t>LAKE CHARLES</t>
  </si>
  <si>
    <t>MARMARA EREGLISI</t>
  </si>
  <si>
    <t>MONTOIR DE BRETAGNE</t>
  </si>
  <si>
    <t>PANIGAGLIA</t>
  </si>
  <si>
    <t>PUERTO RICO</t>
  </si>
  <si>
    <t>SODEGAURA</t>
  </si>
  <si>
    <t>ZEEBRUGGE</t>
  </si>
  <si>
    <t>ALEXANDRIA</t>
  </si>
  <si>
    <t>ALNG</t>
  </si>
  <si>
    <t>PANAMA</t>
  </si>
  <si>
    <t>ANGOLA</t>
  </si>
  <si>
    <t>BAHAMA</t>
  </si>
  <si>
    <t>ARUN</t>
  </si>
  <si>
    <t>ARZEW</t>
  </si>
  <si>
    <t>BONNIE</t>
  </si>
  <si>
    <t>BOTANG</t>
  </si>
  <si>
    <t>BRUNEI</t>
  </si>
  <si>
    <t>MALAYSIA</t>
  </si>
  <si>
    <t>MLNG</t>
  </si>
  <si>
    <t>NLNG</t>
  </si>
  <si>
    <t>NW SHELF</t>
  </si>
  <si>
    <t>OLNG</t>
  </si>
  <si>
    <t>PORT SAID</t>
  </si>
  <si>
    <t>PORTOFSPAIN</t>
  </si>
  <si>
    <t>ECO</t>
  </si>
  <si>
    <t>QATARGAS</t>
  </si>
  <si>
    <t>RASGAS</t>
  </si>
  <si>
    <t>SKIKDA</t>
  </si>
  <si>
    <t>TRINIDAD</t>
  </si>
  <si>
    <t>VENEZUELA</t>
  </si>
  <si>
    <t>PUERTO CORTES</t>
  </si>
  <si>
    <t>Massport LNG Statistics</t>
  </si>
  <si>
    <t>(in metric tons)</t>
  </si>
  <si>
    <t>cf of LNG</t>
  </si>
  <si>
    <t>cf of gas</t>
  </si>
  <si>
    <t>Bcf of gas</t>
  </si>
  <si>
    <t>Source: massport.com</t>
  </si>
  <si>
    <t>Estimated throughput based on these stats</t>
  </si>
  <si>
    <t>source:DOE</t>
  </si>
  <si>
    <t>Tennessee Gas Pipeline can receive up to 90MMcf/d from Everett through a 7.5 mile lateral that it constructed in late 1998.</t>
  </si>
  <si>
    <t>Everett LNG sales into New England (Gas Throughput) 1988-1999 (Bcf)</t>
  </si>
  <si>
    <t>mmcf/d</t>
  </si>
  <si>
    <t>Total(mmcf/d)</t>
  </si>
  <si>
    <t>CAPACITY</t>
  </si>
  <si>
    <t>Meter Number</t>
  </si>
  <si>
    <t>Monthly Sum</t>
  </si>
  <si>
    <t>Yearly Sum</t>
  </si>
  <si>
    <t>Yearly Avg</t>
  </si>
  <si>
    <t>Daily Avg/month</t>
  </si>
  <si>
    <t>Daily</t>
  </si>
  <si>
    <t>Throughput based on Pipeline Receipts at Meter 80482</t>
  </si>
  <si>
    <t>Monthly Totals(mcf)</t>
  </si>
  <si>
    <t>Daily Average(mcf)</t>
  </si>
  <si>
    <t>Source: 2000ImportsSpreadsheet</t>
  </si>
  <si>
    <t>Qatar</t>
  </si>
  <si>
    <t>Australia</t>
  </si>
  <si>
    <t>Nigeria</t>
  </si>
  <si>
    <t>Abu Dhabi</t>
  </si>
  <si>
    <t>Oman</t>
  </si>
  <si>
    <t>Indonesia</t>
  </si>
  <si>
    <t>Edward LD</t>
  </si>
  <si>
    <t>Mathew</t>
  </si>
  <si>
    <t>Daily averages over the entire year(mcf)</t>
  </si>
  <si>
    <t>NO GOOD!</t>
  </si>
  <si>
    <t>Early April</t>
  </si>
  <si>
    <t>These three columns are volumes that are still in the LNG state.</t>
  </si>
  <si>
    <t>Burnoff</t>
  </si>
  <si>
    <t>Terminal Loss</t>
  </si>
  <si>
    <t>Conversion to Bcf of NG</t>
  </si>
  <si>
    <t>Delivery Month</t>
  </si>
  <si>
    <t>Vessel</t>
  </si>
  <si>
    <t>Sale mmBtus</t>
  </si>
  <si>
    <t>Sendout</t>
  </si>
  <si>
    <t>Daily Sendout (mmBtu/day)</t>
  </si>
  <si>
    <t>100% of Capacity Cubic Meters</t>
  </si>
  <si>
    <t>Month of Sendout</t>
  </si>
  <si>
    <t>MONTLHY TOTALS</t>
  </si>
  <si>
    <t>Methane Artic</t>
  </si>
  <si>
    <t>2nd Week of April</t>
  </si>
  <si>
    <t>bcf/april</t>
  </si>
  <si>
    <t>bcf/d</t>
  </si>
  <si>
    <t>Company</t>
  </si>
  <si>
    <t xml:space="preserve">May </t>
  </si>
  <si>
    <t>5/10/01 approx</t>
  </si>
  <si>
    <t>bcf/may</t>
  </si>
  <si>
    <t>Boston Everett</t>
  </si>
  <si>
    <t>1999 Quartley Info:</t>
  </si>
  <si>
    <t>source: DOE</t>
  </si>
  <si>
    <t>1998 Quartley Info:</t>
  </si>
  <si>
    <t>1997 Quartley Info:</t>
  </si>
  <si>
    <t>1996 Quartley Info:</t>
  </si>
  <si>
    <t>BG controls all storage capacity beginning in 2001</t>
  </si>
  <si>
    <t>Supply-all spot cargo, so up in the air.</t>
  </si>
  <si>
    <t>Expansion Plans</t>
  </si>
  <si>
    <t>Capacity Owners</t>
  </si>
  <si>
    <t>Supply</t>
  </si>
  <si>
    <t>Notes</t>
  </si>
  <si>
    <t>Expecting final FERC approval in July or August service date should be April 1 or by July</t>
  </si>
  <si>
    <t>El Paso 250, BP 250, Shell 250</t>
  </si>
  <si>
    <t>to expand to 1Bcf by the end of the year</t>
  </si>
  <si>
    <t xml:space="preserve">Probably most they will ever sendout is 550 due to Pipeline constraints. The Cyprus pipeline in 2003(300mmcf/d) will allow them to operate at full capacity. </t>
  </si>
  <si>
    <t>Trinidad and Algeria firm contracts. Say they will have no problems. Expect to bring in 90 cargos in 2001 = 640/d</t>
  </si>
  <si>
    <t>Up in the air until 2002 when Enron has 160/d, and BG</t>
  </si>
  <si>
    <t>Spot until 2003 when they will get 300mmcf/d from Trinidad</t>
  </si>
  <si>
    <t>Minimum storage level of 1.5 Bcf must be maintain in order to satisfy peak demand(winter) of customers(153 for 10 days). TransCo pieline interconnect on Dec 1st. Also Dominion and Columbia Gas connections.</t>
  </si>
  <si>
    <t>Should be taking ships at the beginning of 2001, has to be opearting by the middel of March.</t>
  </si>
  <si>
    <t>Closed in 1984 at a cap of 600/day</t>
  </si>
  <si>
    <t>Probably most they will ever sendout is 550 due to Pipeline constraints. The Cyprus pipeline in 2003(300mmcf/d) will allow them to operate at full capacity.  Mothballed in 1980 at a cap of 540mmcf/day.</t>
  </si>
  <si>
    <t>Minimum storage level of 1.5 Bcf must be maintain in order to satisfy peak demand(winter) of customers(153 for 10 days). TransCo pieline interconnect on Dec 1st. So, Dominion and Columbia Gas connections. Mothballed in 1980 at a cap of 1Bcf/day.</t>
  </si>
  <si>
    <t>BG controls all storage capacity beginning in 2001-CMS has the right to fill the capacity if BG can't.</t>
  </si>
  <si>
    <t>Distrigas-Tractabel</t>
  </si>
  <si>
    <t>200/day of the expansion will go to fire the Sythe Power Plant that is being built on site</t>
  </si>
  <si>
    <t>Up in the air until 2002 when Enron has 160/d(for 17 years), and BG the rest. Enron is currently debating with El Paso about whether their capacity starts Oct 1st or Jan 1st 2002.</t>
  </si>
  <si>
    <t>Should be taking ships at the beginning of 2001, has to be operating by the middle of March. Recently claiming they will be running in Q4 of 2001.</t>
  </si>
  <si>
    <t>Not specified, but shold not be a big issue because of the strong supply positions of the capacity owners and the more lucrative basis incentive.</t>
  </si>
  <si>
    <t>Facility Owner</t>
  </si>
  <si>
    <t>CMS Energy</t>
  </si>
  <si>
    <t>Williams</t>
  </si>
  <si>
    <t>Supply-all spot cargo, so up in the air (approx 60/day is firm).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</si>
</sst>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6" formatCode="_(* #,##0_);_(* \(#,##0\);_(* &quot;-&quot;??_);_(@_)"/>
    <numFmt numFmtId="168" formatCode="0.00000"/>
    <numFmt numFmtId="169" formatCode="0.0000"/>
    <numFmt numFmtId="171" formatCode="0.0000000"/>
    <numFmt numFmtId="174" formatCode="0.000"/>
    <numFmt numFmtId="175" formatCode="mm/dd/yy"/>
    <numFmt numFmtId="178" formatCode="mmm"/>
    <numFmt numFmtId="179" formatCode="mmmm\-yy"/>
  </numFmts>
  <fonts count="15" x14ac:knownFonts="1">
    <font>
      <sz val="10"/>
      <name val="Arial"/>
    </font>
    <font>
      <sz val="10"/>
      <name val="Arial"/>
    </font>
    <font>
      <b/>
      <sz val="10"/>
      <name val="Arial"/>
      <family val="2"/>
    </font>
    <font>
      <b/>
      <u/>
      <sz val="10"/>
      <name val="Arial"/>
      <family val="2"/>
    </font>
    <font>
      <sz val="8"/>
      <color indexed="81"/>
      <name val="Tahoma"/>
    </font>
    <font>
      <b/>
      <sz val="8"/>
      <color indexed="81"/>
      <name val="Tahoma"/>
    </font>
    <font>
      <u/>
      <sz val="10"/>
      <name val="Arial"/>
      <family val="2"/>
    </font>
    <font>
      <sz val="10"/>
      <name val="Arial"/>
      <family val="2"/>
    </font>
    <font>
      <sz val="8"/>
      <name val="Arial"/>
      <family val="2"/>
    </font>
    <font>
      <b/>
      <sz val="10"/>
      <color indexed="17"/>
      <name val="Arial"/>
      <family val="2"/>
    </font>
    <font>
      <i/>
      <sz val="10"/>
      <name val="Arial"/>
      <family val="2"/>
    </font>
    <font>
      <sz val="10"/>
      <color indexed="12"/>
      <name val="Arial"/>
      <family val="2"/>
    </font>
    <font>
      <b/>
      <u val="singleAccounting"/>
      <sz val="10"/>
      <name val="Arial"/>
      <family val="2"/>
    </font>
    <font>
      <b/>
      <sz val="8"/>
      <name val="Arial"/>
      <family val="2"/>
    </font>
    <font>
      <b/>
      <sz val="10"/>
      <name val="Arial"/>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53"/>
        <bgColor indexed="64"/>
      </patternFill>
    </fill>
    <fill>
      <patternFill patternType="solid">
        <fgColor indexed="41"/>
        <bgColor indexed="64"/>
      </patternFill>
    </fill>
    <fill>
      <patternFill patternType="solid">
        <fgColor indexed="57"/>
        <bgColor indexed="64"/>
      </patternFill>
    </fill>
    <fill>
      <patternFill patternType="solid">
        <fgColor indexed="10"/>
        <bgColor indexed="64"/>
      </patternFill>
    </fill>
    <fill>
      <patternFill patternType="solid">
        <fgColor indexed="40"/>
        <bgColor indexed="64"/>
      </patternFill>
    </fill>
    <fill>
      <patternFill patternType="solid">
        <fgColor indexed="13"/>
        <bgColor indexed="64"/>
      </patternFill>
    </fill>
    <fill>
      <patternFill patternType="solid">
        <fgColor indexed="46"/>
        <bgColor indexed="64"/>
      </patternFill>
    </fill>
    <fill>
      <patternFill patternType="solid">
        <fgColor indexed="45"/>
        <bgColor indexed="64"/>
      </patternFill>
    </fill>
    <fill>
      <patternFill patternType="solid">
        <fgColor indexed="22"/>
        <bgColor indexed="64"/>
      </patternFill>
    </fill>
    <fill>
      <patternFill patternType="solid">
        <fgColor indexed="11"/>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241">
    <xf numFmtId="0" fontId="0" fillId="0" borderId="0" xfId="0"/>
    <xf numFmtId="0" fontId="2" fillId="0" borderId="0" xfId="0" applyFont="1"/>
    <xf numFmtId="0" fontId="3" fillId="0" borderId="0" xfId="0" applyFont="1"/>
    <xf numFmtId="0" fontId="0" fillId="0" borderId="1" xfId="0" applyBorder="1"/>
    <xf numFmtId="0" fontId="0" fillId="0" borderId="2" xfId="0" applyBorder="1"/>
    <xf numFmtId="0" fontId="0" fillId="0" borderId="0" xfId="0" applyBorder="1"/>
    <xf numFmtId="14" fontId="0" fillId="0" borderId="0" xfId="0" applyNumberFormat="1"/>
    <xf numFmtId="0" fontId="0" fillId="0" borderId="0" xfId="0" applyAlignment="1">
      <alignment horizontal="center"/>
    </xf>
    <xf numFmtId="0" fontId="6" fillId="0" borderId="0" xfId="0" applyFont="1" applyAlignment="1">
      <alignment horizontal="center"/>
    </xf>
    <xf numFmtId="166" fontId="0" fillId="0" borderId="0" xfId="1" applyNumberFormat="1" applyFont="1"/>
    <xf numFmtId="0" fontId="6" fillId="0" borderId="0" xfId="0" applyFont="1"/>
    <xf numFmtId="0" fontId="7" fillId="0" borderId="1" xfId="0" applyFont="1" applyBorder="1" applyAlignment="1">
      <alignment horizontal="center"/>
    </xf>
    <xf numFmtId="0" fontId="0" fillId="0" borderId="1" xfId="0" applyBorder="1" applyAlignment="1">
      <alignment horizontal="center"/>
    </xf>
    <xf numFmtId="0" fontId="6" fillId="0" borderId="1" xfId="0" applyFont="1" applyBorder="1" applyAlignment="1">
      <alignment horizontal="center"/>
    </xf>
    <xf numFmtId="0" fontId="0" fillId="0" borderId="0" xfId="0" applyAlignment="1">
      <alignment horizontal="right"/>
    </xf>
    <xf numFmtId="0" fontId="7" fillId="0" borderId="0" xfId="0" applyFont="1" applyAlignment="1">
      <alignment horizontal="right"/>
    </xf>
    <xf numFmtId="168" fontId="0" fillId="0" borderId="0" xfId="0" applyNumberFormat="1"/>
    <xf numFmtId="0" fontId="7" fillId="0" borderId="0" xfId="0" applyFont="1" applyAlignment="1"/>
    <xf numFmtId="171" fontId="7" fillId="0" borderId="0" xfId="0" applyNumberFormat="1" applyFont="1" applyAlignment="1"/>
    <xf numFmtId="0" fontId="2" fillId="2" borderId="3" xfId="0" applyFont="1" applyFill="1" applyBorder="1" applyAlignment="1">
      <alignment horizontal="left"/>
    </xf>
    <xf numFmtId="0" fontId="0" fillId="2" borderId="2" xfId="0" applyFill="1" applyBorder="1"/>
    <xf numFmtId="0" fontId="0" fillId="2" borderId="4" xfId="0" applyFill="1" applyBorder="1"/>
    <xf numFmtId="0" fontId="2" fillId="0" borderId="0" xfId="0" applyFont="1" applyAlignment="1">
      <alignment horizontal="left"/>
    </xf>
    <xf numFmtId="0" fontId="2" fillId="3" borderId="5" xfId="0" applyFont="1" applyFill="1" applyBorder="1" applyAlignment="1">
      <alignment horizontal="left"/>
    </xf>
    <xf numFmtId="0" fontId="2" fillId="3" borderId="2" xfId="0" applyFont="1" applyFill="1" applyBorder="1" applyAlignment="1">
      <alignment horizontal="center"/>
    </xf>
    <xf numFmtId="0" fontId="2" fillId="3" borderId="4" xfId="0" applyFont="1" applyFill="1" applyBorder="1" applyAlignment="1">
      <alignment horizontal="center"/>
    </xf>
    <xf numFmtId="0" fontId="8" fillId="0" borderId="6" xfId="0" applyFont="1" applyBorder="1" applyAlignment="1">
      <alignment horizontal="left"/>
    </xf>
    <xf numFmtId="0" fontId="9" fillId="0" borderId="7" xfId="0" applyFont="1" applyBorder="1" applyAlignment="1">
      <alignment horizontal="center"/>
    </xf>
    <xf numFmtId="0" fontId="9" fillId="0" borderId="8" xfId="0" applyFont="1" applyBorder="1" applyAlignment="1">
      <alignment horizontal="center"/>
    </xf>
    <xf numFmtId="38" fontId="9" fillId="0" borderId="9" xfId="0" applyNumberFormat="1" applyFont="1" applyBorder="1" applyAlignment="1">
      <alignment horizontal="center"/>
    </xf>
    <xf numFmtId="0" fontId="8" fillId="0" borderId="10" xfId="0" applyFont="1" applyBorder="1" applyAlignment="1">
      <alignment horizontal="left"/>
    </xf>
    <xf numFmtId="0" fontId="7" fillId="0" borderId="10" xfId="0" applyFont="1"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0" xfId="0" applyAlignment="1">
      <alignment horizontal="left"/>
    </xf>
    <xf numFmtId="166" fontId="0" fillId="0" borderId="0" xfId="0" applyNumberFormat="1"/>
    <xf numFmtId="0" fontId="0" fillId="4" borderId="0" xfId="0" applyFill="1"/>
    <xf numFmtId="0" fontId="2" fillId="4" borderId="0" xfId="0" applyFont="1" applyFill="1"/>
    <xf numFmtId="0" fontId="0" fillId="4" borderId="0" xfId="0" applyFill="1" applyAlignment="1">
      <alignment horizontal="center"/>
    </xf>
    <xf numFmtId="166" fontId="0" fillId="4" borderId="0" xfId="1" applyNumberFormat="1" applyFont="1" applyFill="1"/>
    <xf numFmtId="166" fontId="0" fillId="4" borderId="0" xfId="0" applyNumberFormat="1" applyFill="1"/>
    <xf numFmtId="43" fontId="0" fillId="4" borderId="0" xfId="0" applyNumberFormat="1" applyFill="1"/>
    <xf numFmtId="43" fontId="0" fillId="2" borderId="0" xfId="0" applyNumberFormat="1" applyFill="1"/>
    <xf numFmtId="0" fontId="6" fillId="3" borderId="0" xfId="0" applyFont="1" applyFill="1" applyAlignment="1">
      <alignment horizontal="center"/>
    </xf>
    <xf numFmtId="0" fontId="0" fillId="5" borderId="0" xfId="0" applyFill="1" applyBorder="1" applyAlignment="1">
      <alignment horizontal="left"/>
    </xf>
    <xf numFmtId="0" fontId="0" fillId="5" borderId="0" xfId="0" applyFill="1"/>
    <xf numFmtId="174" fontId="0" fillId="0" borderId="0" xfId="0" applyNumberFormat="1"/>
    <xf numFmtId="2" fontId="7" fillId="2" borderId="0" xfId="0" applyNumberFormat="1" applyFont="1" applyFill="1" applyAlignment="1"/>
    <xf numFmtId="175" fontId="2" fillId="0" borderId="0" xfId="0" applyNumberFormat="1" applyFont="1"/>
    <xf numFmtId="166" fontId="11" fillId="6" borderId="0" xfId="1" applyNumberFormat="1" applyFont="1" applyFill="1"/>
    <xf numFmtId="166" fontId="11" fillId="4" borderId="0" xfId="1" applyNumberFormat="1" applyFont="1" applyFill="1"/>
    <xf numFmtId="0" fontId="0" fillId="0" borderId="0" xfId="0" applyFill="1"/>
    <xf numFmtId="41" fontId="11" fillId="6" borderId="0" xfId="0" applyNumberFormat="1" applyFont="1" applyFill="1"/>
    <xf numFmtId="166" fontId="11" fillId="4" borderId="0" xfId="0" applyNumberFormat="1" applyFont="1" applyFill="1"/>
    <xf numFmtId="166" fontId="11" fillId="6" borderId="0" xfId="0" applyNumberFormat="1" applyFont="1" applyFill="1"/>
    <xf numFmtId="14" fontId="0" fillId="0" borderId="0" xfId="0" applyNumberFormat="1" applyFill="1"/>
    <xf numFmtId="166" fontId="11" fillId="0" borderId="0" xfId="1" applyNumberFormat="1" applyFont="1" applyFill="1"/>
    <xf numFmtId="41" fontId="11" fillId="0" borderId="0" xfId="0" applyNumberFormat="1" applyFont="1" applyFill="1"/>
    <xf numFmtId="166" fontId="11" fillId="0" borderId="0" xfId="0" applyNumberFormat="1" applyFont="1" applyFill="1"/>
    <xf numFmtId="166" fontId="2" fillId="0" borderId="0" xfId="0" applyNumberFormat="1" applyFont="1"/>
    <xf numFmtId="166" fontId="2" fillId="0" borderId="0" xfId="0" applyNumberFormat="1" applyFont="1" applyFill="1"/>
    <xf numFmtId="0" fontId="3" fillId="0" borderId="0" xfId="0" applyFont="1" applyAlignment="1">
      <alignment horizontal="center"/>
    </xf>
    <xf numFmtId="166" fontId="12" fillId="0" borderId="0" xfId="0" applyNumberFormat="1" applyFont="1"/>
    <xf numFmtId="178" fontId="0" fillId="0" borderId="0" xfId="0" applyNumberFormat="1" applyAlignment="1">
      <alignment horizontal="center"/>
    </xf>
    <xf numFmtId="178" fontId="0" fillId="0" borderId="12" xfId="0" applyNumberFormat="1" applyBorder="1" applyAlignment="1">
      <alignment horizontal="center"/>
    </xf>
    <xf numFmtId="178" fontId="0" fillId="0" borderId="13" xfId="0" applyNumberFormat="1" applyBorder="1" applyAlignment="1">
      <alignment horizontal="center"/>
    </xf>
    <xf numFmtId="178" fontId="0" fillId="0" borderId="14" xfId="0" applyNumberFormat="1" applyBorder="1" applyAlignment="1">
      <alignment horizontal="center"/>
    </xf>
    <xf numFmtId="166" fontId="0" fillId="0" borderId="15" xfId="0" applyNumberFormat="1" applyBorder="1"/>
    <xf numFmtId="166" fontId="0" fillId="0" borderId="12" xfId="0" applyNumberFormat="1" applyBorder="1"/>
    <xf numFmtId="166" fontId="0" fillId="0" borderId="16" xfId="0" applyNumberFormat="1" applyBorder="1"/>
    <xf numFmtId="166" fontId="0" fillId="0" borderId="13" xfId="0" applyNumberFormat="1" applyBorder="1"/>
    <xf numFmtId="166" fontId="0" fillId="0" borderId="17" xfId="0" applyNumberFormat="1" applyBorder="1"/>
    <xf numFmtId="166" fontId="0" fillId="0" borderId="18" xfId="0" applyNumberFormat="1" applyBorder="1"/>
    <xf numFmtId="166" fontId="0" fillId="0" borderId="19" xfId="0" applyNumberFormat="1" applyBorder="1"/>
    <xf numFmtId="0" fontId="0" fillId="0" borderId="13" xfId="0" applyBorder="1"/>
    <xf numFmtId="166" fontId="0" fillId="0" borderId="20" xfId="0" applyNumberFormat="1" applyBorder="1"/>
    <xf numFmtId="0" fontId="0" fillId="0" borderId="14" xfId="0" applyBorder="1"/>
    <xf numFmtId="0" fontId="0" fillId="0" borderId="1" xfId="0" applyFill="1" applyBorder="1" applyAlignment="1">
      <alignment horizontal="center"/>
    </xf>
    <xf numFmtId="166" fontId="0" fillId="0" borderId="17" xfId="0" applyNumberFormat="1" applyFill="1" applyBorder="1"/>
    <xf numFmtId="166" fontId="0" fillId="0" borderId="15" xfId="0" applyNumberFormat="1" applyFill="1" applyBorder="1"/>
    <xf numFmtId="166" fontId="0" fillId="0" borderId="16" xfId="0" applyNumberFormat="1" applyFill="1" applyBorder="1"/>
    <xf numFmtId="166" fontId="0" fillId="0" borderId="18" xfId="0" applyNumberFormat="1" applyFill="1" applyBorder="1"/>
    <xf numFmtId="166" fontId="0" fillId="0" borderId="19" xfId="0" applyNumberFormat="1" applyFill="1" applyBorder="1"/>
    <xf numFmtId="166" fontId="0" fillId="0" borderId="20" xfId="0" applyNumberFormat="1" applyFill="1" applyBorder="1"/>
    <xf numFmtId="166" fontId="0" fillId="7" borderId="0" xfId="0" applyNumberFormat="1" applyFill="1"/>
    <xf numFmtId="0" fontId="0" fillId="7" borderId="0" xfId="0" applyFill="1"/>
    <xf numFmtId="0" fontId="7" fillId="4" borderId="1" xfId="0" applyFont="1" applyFill="1" applyBorder="1" applyAlignment="1">
      <alignment horizontal="center"/>
    </xf>
    <xf numFmtId="0" fontId="0" fillId="4" borderId="1" xfId="0" applyFill="1" applyBorder="1" applyAlignment="1">
      <alignment horizontal="center"/>
    </xf>
    <xf numFmtId="0" fontId="0" fillId="4" borderId="0" xfId="0" applyFill="1" applyAlignment="1">
      <alignment horizontal="right"/>
    </xf>
    <xf numFmtId="0" fontId="7" fillId="4" borderId="0" xfId="0" applyFont="1" applyFill="1" applyAlignment="1">
      <alignment horizontal="right"/>
    </xf>
    <xf numFmtId="0" fontId="0" fillId="4" borderId="0" xfId="0" applyFill="1" applyBorder="1"/>
    <xf numFmtId="0" fontId="7" fillId="4" borderId="0" xfId="0" applyFont="1" applyFill="1" applyBorder="1" applyAlignment="1">
      <alignment horizontal="right"/>
    </xf>
    <xf numFmtId="0" fontId="0" fillId="4" borderId="1" xfId="0" applyFill="1" applyBorder="1"/>
    <xf numFmtId="14" fontId="0" fillId="4" borderId="0" xfId="0" applyNumberFormat="1" applyFill="1"/>
    <xf numFmtId="168" fontId="0" fillId="4" borderId="0" xfId="0" applyNumberFormat="1" applyFill="1"/>
    <xf numFmtId="174" fontId="0" fillId="4" borderId="0" xfId="0" applyNumberFormat="1" applyFill="1"/>
    <xf numFmtId="4" fontId="0" fillId="0" borderId="0" xfId="0" applyNumberFormat="1"/>
    <xf numFmtId="0" fontId="2" fillId="8" borderId="0" xfId="0" applyFont="1" applyFill="1" applyAlignment="1">
      <alignment horizontal="center"/>
    </xf>
    <xf numFmtId="0" fontId="0" fillId="8" borderId="0" xfId="0" applyFill="1"/>
    <xf numFmtId="0" fontId="7" fillId="8" borderId="1" xfId="0" applyFont="1" applyFill="1" applyBorder="1" applyAlignment="1">
      <alignment horizontal="center"/>
    </xf>
    <xf numFmtId="0" fontId="0" fillId="8" borderId="1" xfId="0" applyFill="1" applyBorder="1" applyAlignment="1">
      <alignment horizontal="center"/>
    </xf>
    <xf numFmtId="0" fontId="0" fillId="8" borderId="0" xfId="0" applyFill="1" applyAlignment="1">
      <alignment horizontal="right"/>
    </xf>
    <xf numFmtId="0" fontId="7" fillId="8" borderId="0" xfId="0" applyFont="1" applyFill="1" applyAlignment="1">
      <alignment horizontal="right"/>
    </xf>
    <xf numFmtId="0" fontId="6" fillId="8" borderId="0" xfId="0" applyFont="1" applyFill="1" applyAlignment="1">
      <alignment horizontal="center"/>
    </xf>
    <xf numFmtId="0" fontId="0" fillId="8" borderId="1" xfId="0" applyFill="1" applyBorder="1"/>
    <xf numFmtId="0" fontId="6" fillId="8" borderId="1" xfId="0" applyFont="1" applyFill="1" applyBorder="1" applyAlignment="1">
      <alignment horizontal="center"/>
    </xf>
    <xf numFmtId="2" fontId="7" fillId="8" borderId="0" xfId="0" applyNumberFormat="1" applyFont="1" applyFill="1" applyAlignment="1"/>
    <xf numFmtId="171" fontId="7" fillId="8" borderId="0" xfId="0" applyNumberFormat="1" applyFont="1" applyFill="1" applyAlignment="1"/>
    <xf numFmtId="168" fontId="0" fillId="8" borderId="0" xfId="0" applyNumberFormat="1" applyFill="1"/>
    <xf numFmtId="0" fontId="7" fillId="8" borderId="0" xfId="0" applyFont="1" applyFill="1" applyAlignment="1"/>
    <xf numFmtId="174" fontId="0" fillId="8" borderId="0" xfId="0" applyNumberFormat="1" applyFill="1"/>
    <xf numFmtId="2" fontId="7" fillId="0" borderId="0" xfId="0" applyNumberFormat="1" applyFont="1" applyFill="1" applyAlignment="1"/>
    <xf numFmtId="0" fontId="8" fillId="0" borderId="0" xfId="0" applyFont="1"/>
    <xf numFmtId="0" fontId="8" fillId="9" borderId="0" xfId="0" applyFont="1" applyFill="1"/>
    <xf numFmtId="17" fontId="8" fillId="0" borderId="0" xfId="0" applyNumberFormat="1" applyFont="1"/>
    <xf numFmtId="0" fontId="13" fillId="0" borderId="0" xfId="0" applyFont="1" applyAlignment="1">
      <alignment horizontal="center"/>
    </xf>
    <xf numFmtId="0" fontId="8" fillId="0" borderId="0" xfId="0" applyFont="1" applyAlignment="1">
      <alignment horizontal="center"/>
    </xf>
    <xf numFmtId="17" fontId="13" fillId="0" borderId="0" xfId="0" applyNumberFormat="1" applyFont="1" applyAlignment="1">
      <alignment horizontal="center"/>
    </xf>
    <xf numFmtId="0" fontId="13" fillId="0" borderId="1" xfId="0" applyFont="1" applyFill="1" applyBorder="1" applyAlignment="1">
      <alignment horizontal="center"/>
    </xf>
    <xf numFmtId="37" fontId="8" fillId="0" borderId="0" xfId="0" applyNumberFormat="1" applyFont="1" applyAlignment="1">
      <alignment horizontal="center"/>
    </xf>
    <xf numFmtId="179" fontId="8" fillId="9" borderId="0" xfId="0" applyNumberFormat="1" applyFont="1" applyFill="1"/>
    <xf numFmtId="3" fontId="8" fillId="0" borderId="0" xfId="0" applyNumberFormat="1" applyFont="1"/>
    <xf numFmtId="3" fontId="8" fillId="0" borderId="0" xfId="0" applyNumberFormat="1" applyFont="1" applyAlignment="1">
      <alignment horizontal="center"/>
    </xf>
    <xf numFmtId="4" fontId="8" fillId="0" borderId="0" xfId="0" applyNumberFormat="1" applyFont="1" applyAlignment="1">
      <alignment horizontal="center"/>
    </xf>
    <xf numFmtId="17" fontId="8" fillId="0" borderId="0" xfId="0" applyNumberFormat="1" applyFont="1" applyAlignment="1">
      <alignment horizontal="center"/>
    </xf>
    <xf numFmtId="4" fontId="13" fillId="0" borderId="0" xfId="0" applyNumberFormat="1" applyFont="1" applyAlignment="1">
      <alignment horizontal="center"/>
    </xf>
    <xf numFmtId="16" fontId="0" fillId="0" borderId="0" xfId="0" applyNumberFormat="1"/>
    <xf numFmtId="169" fontId="0" fillId="0" borderId="0" xfId="0" applyNumberFormat="1"/>
    <xf numFmtId="175" fontId="8" fillId="0" borderId="0" xfId="0" applyNumberFormat="1" applyFont="1" applyAlignment="1">
      <alignment horizontal="center"/>
    </xf>
    <xf numFmtId="175" fontId="7" fillId="0" borderId="0" xfId="0" applyNumberFormat="1" applyFont="1" applyAlignment="1">
      <alignment horizontal="center"/>
    </xf>
    <xf numFmtId="0" fontId="13" fillId="0" borderId="1" xfId="0" applyFont="1" applyBorder="1"/>
    <xf numFmtId="0" fontId="13" fillId="9" borderId="1" xfId="0" applyFont="1" applyFill="1" applyBorder="1"/>
    <xf numFmtId="0" fontId="13" fillId="0" borderId="1" xfId="0" applyFont="1" applyBorder="1" applyAlignment="1">
      <alignment horizontal="center"/>
    </xf>
    <xf numFmtId="0" fontId="13" fillId="10" borderId="1" xfId="0" applyFont="1" applyFill="1" applyBorder="1" applyAlignment="1">
      <alignment horizontal="center"/>
    </xf>
    <xf numFmtId="17" fontId="13" fillId="0" borderId="1" xfId="0" applyNumberFormat="1" applyFont="1" applyFill="1" applyBorder="1" applyAlignment="1">
      <alignment horizontal="center"/>
    </xf>
    <xf numFmtId="0" fontId="6" fillId="2" borderId="0" xfId="0" applyFont="1" applyFill="1" applyBorder="1"/>
    <xf numFmtId="0" fontId="2" fillId="2" borderId="0" xfId="0" applyFont="1" applyFill="1" applyBorder="1"/>
    <xf numFmtId="0" fontId="0" fillId="2" borderId="0" xfId="0" applyFill="1" applyBorder="1"/>
    <xf numFmtId="0" fontId="0" fillId="2" borderId="0" xfId="0" applyFill="1"/>
    <xf numFmtId="0" fontId="7" fillId="2" borderId="1" xfId="0"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right"/>
    </xf>
    <xf numFmtId="0" fontId="0" fillId="2" borderId="1" xfId="0" applyFill="1" applyBorder="1"/>
    <xf numFmtId="0" fontId="0" fillId="2" borderId="1" xfId="0" applyFill="1" applyBorder="1" applyAlignment="1">
      <alignment horizontal="right"/>
    </xf>
    <xf numFmtId="0" fontId="7" fillId="2" borderId="0" xfId="0" applyFont="1" applyFill="1" applyAlignment="1">
      <alignment horizontal="right"/>
    </xf>
    <xf numFmtId="0" fontId="6" fillId="2" borderId="0" xfId="0" applyFont="1" applyFill="1" applyAlignment="1">
      <alignment horizontal="center"/>
    </xf>
    <xf numFmtId="0" fontId="0" fillId="2" borderId="21" xfId="0" applyFill="1" applyBorder="1"/>
    <xf numFmtId="0" fontId="7" fillId="2" borderId="21" xfId="0" applyFont="1" applyFill="1" applyBorder="1" applyAlignment="1">
      <alignment horizontal="right"/>
    </xf>
    <xf numFmtId="168" fontId="0" fillId="2" borderId="0" xfId="0" applyNumberFormat="1" applyFill="1"/>
    <xf numFmtId="0" fontId="0" fillId="2" borderId="0" xfId="0" applyFill="1" applyBorder="1" applyAlignment="1">
      <alignment vertical="top" wrapText="1"/>
    </xf>
    <xf numFmtId="174" fontId="0" fillId="2" borderId="0" xfId="0" applyNumberFormat="1" applyFill="1"/>
    <xf numFmtId="0" fontId="14" fillId="0" borderId="0" xfId="0" applyFont="1" applyBorder="1" applyAlignment="1">
      <alignment vertical="top" wrapText="1"/>
    </xf>
    <xf numFmtId="0" fontId="6" fillId="11" borderId="0" xfId="0" applyFont="1" applyFill="1" applyBorder="1"/>
    <xf numFmtId="0" fontId="2" fillId="11" borderId="0" xfId="0" applyFont="1" applyFill="1" applyBorder="1"/>
    <xf numFmtId="0" fontId="0" fillId="11" borderId="0" xfId="0" applyFill="1" applyBorder="1"/>
    <xf numFmtId="0" fontId="0" fillId="11" borderId="0" xfId="0" applyFill="1"/>
    <xf numFmtId="0" fontId="7" fillId="11" borderId="1" xfId="0" applyFont="1" applyFill="1" applyBorder="1" applyAlignment="1">
      <alignment horizontal="center"/>
    </xf>
    <xf numFmtId="0" fontId="0" fillId="11" borderId="1" xfId="0" applyFill="1" applyBorder="1" applyAlignment="1">
      <alignment horizontal="center"/>
    </xf>
    <xf numFmtId="0" fontId="0" fillId="11" borderId="0" xfId="0" applyFill="1" applyAlignment="1">
      <alignment horizontal="right"/>
    </xf>
    <xf numFmtId="0" fontId="0" fillId="11" borderId="1" xfId="0" applyFill="1" applyBorder="1"/>
    <xf numFmtId="0" fontId="0" fillId="11" borderId="1" xfId="0" applyFill="1" applyBorder="1" applyAlignment="1">
      <alignment horizontal="right"/>
    </xf>
    <xf numFmtId="0" fontId="0" fillId="4" borderId="21" xfId="0" applyFill="1" applyBorder="1"/>
    <xf numFmtId="0" fontId="7" fillId="11" borderId="0" xfId="0" applyFont="1" applyFill="1" applyAlignment="1">
      <alignment horizontal="right"/>
    </xf>
    <xf numFmtId="0" fontId="6" fillId="11" borderId="0" xfId="0" applyFont="1" applyFill="1" applyAlignment="1">
      <alignment horizontal="center"/>
    </xf>
    <xf numFmtId="0" fontId="0" fillId="11" borderId="21" xfId="0" applyFill="1" applyBorder="1"/>
    <xf numFmtId="0" fontId="7" fillId="11" borderId="21" xfId="0" applyFont="1" applyFill="1" applyBorder="1" applyAlignment="1">
      <alignment horizontal="right"/>
    </xf>
    <xf numFmtId="2" fontId="7" fillId="11" borderId="0" xfId="0" applyNumberFormat="1" applyFont="1" applyFill="1" applyAlignment="1"/>
    <xf numFmtId="0" fontId="0" fillId="11" borderId="0" xfId="0" applyFill="1" applyBorder="1" applyAlignment="1">
      <alignment vertical="top" wrapText="1"/>
    </xf>
    <xf numFmtId="168" fontId="0" fillId="11" borderId="0" xfId="0" applyNumberFormat="1" applyFill="1"/>
    <xf numFmtId="0" fontId="14" fillId="11" borderId="0" xfId="0" applyFont="1" applyFill="1" applyBorder="1" applyAlignment="1">
      <alignment vertical="top" wrapText="1"/>
    </xf>
    <xf numFmtId="174" fontId="0" fillId="11" borderId="0" xfId="0" applyNumberFormat="1" applyFill="1"/>
    <xf numFmtId="0" fontId="0" fillId="0" borderId="0" xfId="0" applyBorder="1" applyAlignment="1">
      <alignment vertical="top" wrapText="1"/>
    </xf>
    <xf numFmtId="0" fontId="6" fillId="12" borderId="0" xfId="0" applyFont="1" applyFill="1" applyBorder="1"/>
    <xf numFmtId="0" fontId="2" fillId="12" borderId="0" xfId="0" applyFont="1" applyFill="1" applyBorder="1"/>
    <xf numFmtId="0" fontId="0" fillId="12" borderId="0" xfId="0" applyFill="1" applyBorder="1"/>
    <xf numFmtId="0" fontId="0" fillId="12" borderId="0" xfId="0" applyFill="1"/>
    <xf numFmtId="0" fontId="7" fillId="12" borderId="1" xfId="0" applyFont="1" applyFill="1" applyBorder="1" applyAlignment="1">
      <alignment horizontal="center"/>
    </xf>
    <xf numFmtId="0" fontId="0" fillId="12" borderId="1" xfId="0" applyFill="1" applyBorder="1" applyAlignment="1">
      <alignment horizontal="center"/>
    </xf>
    <xf numFmtId="0" fontId="0" fillId="12" borderId="0" xfId="0" applyFill="1" applyAlignment="1">
      <alignment horizontal="right"/>
    </xf>
    <xf numFmtId="0" fontId="0" fillId="12" borderId="1" xfId="0" applyFill="1" applyBorder="1"/>
    <xf numFmtId="0" fontId="0" fillId="12" borderId="1" xfId="0" applyFill="1" applyBorder="1" applyAlignment="1">
      <alignment horizontal="right"/>
    </xf>
    <xf numFmtId="0" fontId="7" fillId="12" borderId="0" xfId="0" applyFont="1" applyFill="1" applyAlignment="1">
      <alignment horizontal="right"/>
    </xf>
    <xf numFmtId="0" fontId="6" fillId="12" borderId="0" xfId="0" applyFont="1" applyFill="1" applyAlignment="1">
      <alignment horizontal="center"/>
    </xf>
    <xf numFmtId="0" fontId="0" fillId="12" borderId="21" xfId="0" applyFill="1" applyBorder="1"/>
    <xf numFmtId="0" fontId="7" fillId="12" borderId="21" xfId="0" applyFont="1" applyFill="1" applyBorder="1" applyAlignment="1">
      <alignment horizontal="right"/>
    </xf>
    <xf numFmtId="2" fontId="7" fillId="12" borderId="0" xfId="0" applyNumberFormat="1" applyFont="1" applyFill="1" applyAlignment="1"/>
    <xf numFmtId="0" fontId="0" fillId="12" borderId="0" xfId="0" applyFill="1" applyBorder="1" applyAlignment="1">
      <alignment vertical="top" wrapText="1"/>
    </xf>
    <xf numFmtId="168" fontId="0" fillId="12" borderId="0" xfId="0" applyNumberFormat="1" applyFill="1"/>
    <xf numFmtId="0" fontId="14" fillId="12" borderId="0" xfId="0" applyFont="1" applyFill="1" applyBorder="1" applyAlignment="1">
      <alignment vertical="top" wrapText="1"/>
    </xf>
    <xf numFmtId="174" fontId="0" fillId="12" borderId="0" xfId="0" applyNumberFormat="1" applyFill="1"/>
    <xf numFmtId="0" fontId="6" fillId="3" borderId="0" xfId="0" applyFont="1" applyFill="1" applyBorder="1"/>
    <xf numFmtId="0" fontId="2" fillId="3" borderId="0" xfId="0" applyFont="1" applyFill="1" applyBorder="1"/>
    <xf numFmtId="0" fontId="0" fillId="3" borderId="0" xfId="0" applyFill="1" applyBorder="1"/>
    <xf numFmtId="0" fontId="0" fillId="3" borderId="0" xfId="0" applyFill="1"/>
    <xf numFmtId="0" fontId="7" fillId="3" borderId="1" xfId="0" applyFont="1" applyFill="1" applyBorder="1" applyAlignment="1">
      <alignment horizontal="center"/>
    </xf>
    <xf numFmtId="0" fontId="0" fillId="3" borderId="1" xfId="0" applyFill="1" applyBorder="1" applyAlignment="1">
      <alignment horizontal="center"/>
    </xf>
    <xf numFmtId="0" fontId="0" fillId="3" borderId="0" xfId="0" applyFill="1" applyAlignment="1">
      <alignment horizontal="right"/>
    </xf>
    <xf numFmtId="0" fontId="0" fillId="3" borderId="1" xfId="0" applyFill="1" applyBorder="1"/>
    <xf numFmtId="0" fontId="0" fillId="3" borderId="1" xfId="0" applyFill="1" applyBorder="1" applyAlignment="1">
      <alignment horizontal="right"/>
    </xf>
    <xf numFmtId="0" fontId="7" fillId="3" borderId="0" xfId="0" applyFont="1" applyFill="1" applyAlignment="1">
      <alignment horizontal="right"/>
    </xf>
    <xf numFmtId="0" fontId="0" fillId="3" borderId="21" xfId="0" applyFill="1" applyBorder="1"/>
    <xf numFmtId="0" fontId="7" fillId="3" borderId="21" xfId="0" applyFont="1" applyFill="1" applyBorder="1" applyAlignment="1">
      <alignment horizontal="right"/>
    </xf>
    <xf numFmtId="2" fontId="7" fillId="3" borderId="0" xfId="0" applyNumberFormat="1" applyFont="1" applyFill="1" applyAlignment="1"/>
    <xf numFmtId="0" fontId="0" fillId="3" borderId="0" xfId="0" applyFill="1" applyBorder="1" applyAlignment="1">
      <alignment vertical="top" wrapText="1"/>
    </xf>
    <xf numFmtId="168" fontId="0" fillId="3" borderId="0" xfId="0" applyNumberFormat="1" applyFill="1"/>
    <xf numFmtId="0" fontId="14" fillId="3" borderId="0" xfId="0" applyFont="1" applyFill="1" applyBorder="1" applyAlignment="1">
      <alignment vertical="top" wrapText="1"/>
    </xf>
    <xf numFmtId="174" fontId="0" fillId="3" borderId="0" xfId="0" applyNumberFormat="1" applyFill="1"/>
    <xf numFmtId="0" fontId="6" fillId="13" borderId="0" xfId="0" applyFont="1" applyFill="1" applyBorder="1"/>
    <xf numFmtId="0" fontId="2" fillId="13" borderId="0" xfId="0" applyFont="1" applyFill="1" applyBorder="1"/>
    <xf numFmtId="0" fontId="0" fillId="13" borderId="0" xfId="0" applyFill="1" applyBorder="1"/>
    <xf numFmtId="0" fontId="0" fillId="13" borderId="0" xfId="0" applyFill="1"/>
    <xf numFmtId="0" fontId="7" fillId="13" borderId="1" xfId="0" applyFont="1" applyFill="1" applyBorder="1" applyAlignment="1">
      <alignment horizontal="center"/>
    </xf>
    <xf numFmtId="0" fontId="0" fillId="13" borderId="1" xfId="0" applyFill="1" applyBorder="1" applyAlignment="1">
      <alignment horizontal="center"/>
    </xf>
    <xf numFmtId="0" fontId="0" fillId="13" borderId="0" xfId="0" applyFill="1" applyAlignment="1">
      <alignment horizontal="right"/>
    </xf>
    <xf numFmtId="0" fontId="0" fillId="13" borderId="1" xfId="0" applyFill="1" applyBorder="1"/>
    <xf numFmtId="0" fontId="0" fillId="13" borderId="1" xfId="0" applyFill="1" applyBorder="1" applyAlignment="1">
      <alignment horizontal="right"/>
    </xf>
    <xf numFmtId="0" fontId="7" fillId="13" borderId="0" xfId="0" applyFont="1" applyFill="1" applyAlignment="1">
      <alignment horizontal="right"/>
    </xf>
    <xf numFmtId="0" fontId="6" fillId="13" borderId="0" xfId="0" applyFont="1" applyFill="1" applyAlignment="1">
      <alignment horizontal="center"/>
    </xf>
    <xf numFmtId="0" fontId="0" fillId="13" borderId="21" xfId="0" applyFill="1" applyBorder="1"/>
    <xf numFmtId="0" fontId="7" fillId="13" borderId="21" xfId="0" applyFont="1" applyFill="1" applyBorder="1" applyAlignment="1">
      <alignment horizontal="right"/>
    </xf>
    <xf numFmtId="2" fontId="7" fillId="13" borderId="0" xfId="0" applyNumberFormat="1" applyFont="1" applyFill="1" applyAlignment="1"/>
    <xf numFmtId="0" fontId="0" fillId="13" borderId="0" xfId="0" applyFill="1" applyBorder="1" applyAlignment="1">
      <alignment vertical="top" wrapText="1"/>
    </xf>
    <xf numFmtId="168" fontId="0" fillId="13" borderId="0" xfId="0" applyNumberFormat="1" applyFill="1"/>
    <xf numFmtId="0" fontId="14" fillId="13" borderId="0" xfId="0" applyFont="1" applyFill="1" applyBorder="1" applyAlignment="1">
      <alignment vertical="top" wrapText="1"/>
    </xf>
    <xf numFmtId="174" fontId="0" fillId="13" borderId="0" xfId="0" applyNumberFormat="1" applyFill="1"/>
    <xf numFmtId="0" fontId="0" fillId="0" borderId="2" xfId="0" applyBorder="1" applyAlignment="1">
      <alignment horizontal="center"/>
    </xf>
    <xf numFmtId="0" fontId="0" fillId="0" borderId="0" xfId="0" applyAlignment="1">
      <alignment wrapText="1"/>
    </xf>
    <xf numFmtId="0" fontId="2" fillId="0" borderId="22" xfId="0" applyFont="1" applyBorder="1" applyAlignment="1">
      <alignment wrapText="1"/>
    </xf>
    <xf numFmtId="0" fontId="0" fillId="0" borderId="22" xfId="0" applyBorder="1" applyAlignment="1">
      <alignment wrapText="1"/>
    </xf>
    <xf numFmtId="0" fontId="6" fillId="0" borderId="0" xfId="0" applyFont="1" applyAlignment="1">
      <alignment horizontal="left" wrapText="1"/>
    </xf>
    <xf numFmtId="0" fontId="6" fillId="0" borderId="0" xfId="0" applyFont="1" applyAlignment="1">
      <alignment wrapText="1"/>
    </xf>
    <xf numFmtId="0" fontId="2" fillId="0" borderId="5" xfId="0" applyFont="1" applyBorder="1" applyAlignment="1">
      <alignment wrapText="1"/>
    </xf>
    <xf numFmtId="0" fontId="0" fillId="0" borderId="5" xfId="0" applyBorder="1" applyAlignment="1">
      <alignment horizontal="left" vertical="top" wrapText="1"/>
    </xf>
    <xf numFmtId="0" fontId="0" fillId="0" borderId="5" xfId="0" applyBorder="1" applyAlignment="1">
      <alignment vertical="top" wrapText="1"/>
    </xf>
    <xf numFmtId="0" fontId="2"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Fill="1" applyAlignment="1">
      <alignment horizontal="center"/>
    </xf>
    <xf numFmtId="0" fontId="6" fillId="0" borderId="0" xfId="0" applyFont="1" applyAlignment="1">
      <alignment horizontal="center"/>
    </xf>
    <xf numFmtId="0" fontId="10" fillId="4" borderId="0" xfId="0" applyFont="1" applyFill="1" applyAlignment="1">
      <alignment horizontal="center"/>
    </xf>
    <xf numFmtId="0" fontId="8" fillId="14"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30"/>
  <sheetViews>
    <sheetView workbookViewId="0">
      <selection activeCell="D23" sqref="D23"/>
    </sheetView>
  </sheetViews>
  <sheetFormatPr defaultRowHeight="12.75" x14ac:dyDescent="0.2"/>
  <sheetData>
    <row r="1" spans="1:15" x14ac:dyDescent="0.2">
      <c r="A1" s="2" t="s">
        <v>0</v>
      </c>
    </row>
    <row r="2" spans="1:15" x14ac:dyDescent="0.2">
      <c r="A2" s="2"/>
    </row>
    <row r="3" spans="1:15" x14ac:dyDescent="0.2">
      <c r="A3" s="2"/>
    </row>
    <row r="4" spans="1:15" x14ac:dyDescent="0.2">
      <c r="A4" s="2"/>
    </row>
    <row r="5" spans="1:15" x14ac:dyDescent="0.2">
      <c r="A5" s="1" t="s">
        <v>12</v>
      </c>
    </row>
    <row r="6" spans="1:15" x14ac:dyDescent="0.2">
      <c r="A6" t="s">
        <v>1</v>
      </c>
      <c r="C6">
        <v>14</v>
      </c>
      <c r="L6" s="234" t="s">
        <v>36</v>
      </c>
      <c r="M6" s="234"/>
      <c r="N6" s="234" t="s">
        <v>37</v>
      </c>
      <c r="O6" s="234"/>
    </row>
    <row r="7" spans="1:15" x14ac:dyDescent="0.2">
      <c r="J7" s="1" t="s">
        <v>24</v>
      </c>
    </row>
    <row r="8" spans="1:15" x14ac:dyDescent="0.2">
      <c r="A8" t="s">
        <v>3</v>
      </c>
      <c r="F8" t="s">
        <v>13</v>
      </c>
      <c r="J8" t="s">
        <v>25</v>
      </c>
      <c r="M8">
        <v>571.4</v>
      </c>
      <c r="O8">
        <v>16</v>
      </c>
    </row>
    <row r="9" spans="1:15" x14ac:dyDescent="0.2">
      <c r="A9" t="s">
        <v>4</v>
      </c>
      <c r="F9" t="s">
        <v>14</v>
      </c>
      <c r="J9" t="s">
        <v>26</v>
      </c>
      <c r="M9">
        <v>1285.7</v>
      </c>
      <c r="O9">
        <v>36</v>
      </c>
    </row>
    <row r="10" spans="1:15" x14ac:dyDescent="0.2">
      <c r="A10" t="s">
        <v>38</v>
      </c>
      <c r="F10" t="s">
        <v>15</v>
      </c>
      <c r="K10" t="s">
        <v>34</v>
      </c>
      <c r="L10">
        <f>SUM(M8:M9)</f>
        <v>1857.1</v>
      </c>
      <c r="N10">
        <f>SUM(O8:O9)</f>
        <v>52</v>
      </c>
    </row>
    <row r="11" spans="1:15" x14ac:dyDescent="0.2">
      <c r="F11" t="s">
        <v>16</v>
      </c>
      <c r="J11" t="s">
        <v>27</v>
      </c>
      <c r="M11">
        <v>392.9</v>
      </c>
      <c r="O11">
        <v>11</v>
      </c>
    </row>
    <row r="12" spans="1:15" x14ac:dyDescent="0.2">
      <c r="F12" t="s">
        <v>17</v>
      </c>
      <c r="J12" t="s">
        <v>28</v>
      </c>
      <c r="M12">
        <v>857.1</v>
      </c>
      <c r="O12">
        <v>24</v>
      </c>
    </row>
    <row r="13" spans="1:15" x14ac:dyDescent="0.2">
      <c r="F13" t="s">
        <v>18</v>
      </c>
      <c r="J13" t="s">
        <v>29</v>
      </c>
      <c r="M13">
        <v>785.7</v>
      </c>
      <c r="O13">
        <v>22</v>
      </c>
    </row>
    <row r="14" spans="1:15" x14ac:dyDescent="0.2">
      <c r="F14" t="s">
        <v>19</v>
      </c>
      <c r="J14" t="s">
        <v>30</v>
      </c>
      <c r="M14">
        <v>385.7</v>
      </c>
      <c r="O14">
        <v>10.8</v>
      </c>
    </row>
    <row r="15" spans="1:15" x14ac:dyDescent="0.2">
      <c r="A15" t="s">
        <v>21</v>
      </c>
      <c r="J15" t="s">
        <v>31</v>
      </c>
      <c r="M15">
        <v>392.9</v>
      </c>
      <c r="O15">
        <v>11</v>
      </c>
    </row>
    <row r="16" spans="1:15" x14ac:dyDescent="0.2">
      <c r="A16" t="s">
        <v>40</v>
      </c>
      <c r="C16" t="s">
        <v>39</v>
      </c>
      <c r="F16" t="s">
        <v>20</v>
      </c>
      <c r="J16" t="s">
        <v>32</v>
      </c>
      <c r="M16">
        <v>571.4</v>
      </c>
      <c r="O16">
        <v>16</v>
      </c>
    </row>
    <row r="17" spans="1:15" x14ac:dyDescent="0.2">
      <c r="A17" t="s">
        <v>23</v>
      </c>
      <c r="C17" t="s">
        <v>41</v>
      </c>
      <c r="J17" t="s">
        <v>33</v>
      </c>
      <c r="M17">
        <v>339.3</v>
      </c>
      <c r="O17">
        <v>9.5</v>
      </c>
    </row>
    <row r="18" spans="1:15" x14ac:dyDescent="0.2">
      <c r="K18" t="s">
        <v>35</v>
      </c>
      <c r="L18">
        <f>SUM(M11:M17)</f>
        <v>3725.0000000000005</v>
      </c>
      <c r="N18">
        <f>SUM(O11:O17)</f>
        <v>104.3</v>
      </c>
    </row>
    <row r="19" spans="1:15" x14ac:dyDescent="0.2">
      <c r="M19">
        <f>SUM(M8:M17)</f>
        <v>5582.0999999999995</v>
      </c>
      <c r="O19">
        <f>SUM(O8:O17)</f>
        <v>156.30000000000001</v>
      </c>
    </row>
    <row r="23" spans="1:15" x14ac:dyDescent="0.2">
      <c r="A23" t="s">
        <v>5</v>
      </c>
      <c r="C23">
        <v>5</v>
      </c>
    </row>
    <row r="25" spans="1:15" x14ac:dyDescent="0.2">
      <c r="A25" t="s">
        <v>6</v>
      </c>
    </row>
    <row r="26" spans="1:15" x14ac:dyDescent="0.2">
      <c r="A26" t="s">
        <v>7</v>
      </c>
    </row>
    <row r="27" spans="1:15" x14ac:dyDescent="0.2">
      <c r="A27" t="s">
        <v>8</v>
      </c>
    </row>
    <row r="28" spans="1:15" x14ac:dyDescent="0.2">
      <c r="A28" t="s">
        <v>9</v>
      </c>
    </row>
    <row r="29" spans="1:15" x14ac:dyDescent="0.2">
      <c r="A29" t="s">
        <v>10</v>
      </c>
    </row>
    <row r="30" spans="1:15" x14ac:dyDescent="0.2">
      <c r="D30" t="s">
        <v>11</v>
      </c>
    </row>
  </sheetData>
  <mergeCells count="2">
    <mergeCell ref="L6:M6"/>
    <mergeCell ref="N6:O6"/>
  </mergeCells>
  <phoneticPr fontId="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9"/>
  <sheetViews>
    <sheetView tabSelected="1" workbookViewId="0">
      <selection activeCell="L1" sqref="L1"/>
    </sheetView>
  </sheetViews>
  <sheetFormatPr defaultRowHeight="12.75" x14ac:dyDescent="0.2"/>
  <cols>
    <col min="4" max="4" width="14.28515625" customWidth="1"/>
    <col min="6" max="6" width="19.7109375" customWidth="1"/>
    <col min="7" max="7" width="3.42578125" customWidth="1"/>
    <col min="9" max="9" width="12.5703125" customWidth="1"/>
    <col min="10" max="10" width="18.140625" customWidth="1"/>
  </cols>
  <sheetData>
    <row r="1" spans="1:12" x14ac:dyDescent="0.2">
      <c r="A1" s="2" t="s">
        <v>42</v>
      </c>
      <c r="F1" s="1" t="s">
        <v>156</v>
      </c>
      <c r="G1" s="1"/>
      <c r="K1" s="51"/>
      <c r="L1" s="51"/>
    </row>
    <row r="2" spans="1:12" x14ac:dyDescent="0.2">
      <c r="F2" s="7" t="s">
        <v>154</v>
      </c>
      <c r="G2" s="7"/>
    </row>
    <row r="3" spans="1:12" x14ac:dyDescent="0.2">
      <c r="A3" s="3" t="s">
        <v>45</v>
      </c>
      <c r="B3" s="3"/>
      <c r="C3" s="3" t="s">
        <v>46</v>
      </c>
      <c r="D3" s="3"/>
      <c r="E3" s="12">
        <v>2001</v>
      </c>
      <c r="F3" s="12">
        <v>2002</v>
      </c>
      <c r="G3" s="12"/>
      <c r="H3" s="12">
        <v>2003</v>
      </c>
      <c r="I3" s="12">
        <v>2004</v>
      </c>
      <c r="J3" s="12">
        <f>I3+1</f>
        <v>2005</v>
      </c>
      <c r="K3" s="12">
        <f>J3+1</f>
        <v>2006</v>
      </c>
    </row>
    <row r="4" spans="1:12" x14ac:dyDescent="0.2">
      <c r="A4" t="s">
        <v>4</v>
      </c>
      <c r="C4" t="s">
        <v>47</v>
      </c>
      <c r="E4" s="7">
        <v>450</v>
      </c>
      <c r="F4" s="7">
        <v>1000</v>
      </c>
      <c r="G4" s="22" t="s">
        <v>75</v>
      </c>
      <c r="H4" s="7">
        <v>1000</v>
      </c>
      <c r="I4" s="7">
        <v>1000</v>
      </c>
      <c r="J4" s="7">
        <v>1000</v>
      </c>
      <c r="K4" s="7">
        <v>1000</v>
      </c>
    </row>
    <row r="5" spans="1:12" x14ac:dyDescent="0.2">
      <c r="A5" t="s">
        <v>2</v>
      </c>
      <c r="C5" t="s">
        <v>48</v>
      </c>
      <c r="E5" s="7">
        <v>1000</v>
      </c>
      <c r="F5" s="7">
        <v>1000</v>
      </c>
      <c r="G5" s="22"/>
      <c r="H5" s="7">
        <v>1000</v>
      </c>
      <c r="I5" s="7">
        <v>1000</v>
      </c>
      <c r="J5" s="7">
        <v>1000</v>
      </c>
      <c r="K5" s="7">
        <v>1000</v>
      </c>
    </row>
    <row r="6" spans="1:12" x14ac:dyDescent="0.2">
      <c r="A6" t="s">
        <v>22</v>
      </c>
      <c r="C6" t="s">
        <v>49</v>
      </c>
      <c r="E6" s="7">
        <v>0</v>
      </c>
      <c r="F6" s="7">
        <v>540</v>
      </c>
      <c r="G6" s="22" t="s">
        <v>75</v>
      </c>
      <c r="H6" s="7">
        <v>540</v>
      </c>
      <c r="I6" s="7">
        <v>540</v>
      </c>
      <c r="J6" s="7">
        <v>540</v>
      </c>
      <c r="K6" s="7">
        <v>540</v>
      </c>
    </row>
    <row r="7" spans="1:12" x14ac:dyDescent="0.2">
      <c r="A7" t="s">
        <v>23</v>
      </c>
      <c r="C7" t="s">
        <v>50</v>
      </c>
      <c r="E7" s="7">
        <v>0</v>
      </c>
      <c r="F7" s="7">
        <v>750</v>
      </c>
      <c r="G7" s="22" t="s">
        <v>76</v>
      </c>
      <c r="H7" s="7">
        <v>1000</v>
      </c>
      <c r="I7" s="7">
        <v>1000</v>
      </c>
      <c r="J7" s="7">
        <v>1000</v>
      </c>
      <c r="K7" s="7">
        <v>1000</v>
      </c>
    </row>
    <row r="8" spans="1:12" x14ac:dyDescent="0.2">
      <c r="A8" t="s">
        <v>43</v>
      </c>
      <c r="C8" t="s">
        <v>51</v>
      </c>
      <c r="E8" s="7">
        <v>0</v>
      </c>
      <c r="F8" s="7">
        <v>0</v>
      </c>
      <c r="G8" s="7"/>
      <c r="H8" s="7">
        <v>0</v>
      </c>
      <c r="I8" s="7">
        <v>0</v>
      </c>
      <c r="J8" s="7">
        <v>1000</v>
      </c>
      <c r="K8" s="7">
        <v>1000</v>
      </c>
    </row>
    <row r="9" spans="1:12" x14ac:dyDescent="0.2">
      <c r="A9" t="s">
        <v>44</v>
      </c>
      <c r="C9" t="s">
        <v>52</v>
      </c>
      <c r="E9" s="7">
        <v>0</v>
      </c>
      <c r="F9" s="7">
        <v>0</v>
      </c>
      <c r="G9" s="7"/>
      <c r="H9" s="7">
        <v>0</v>
      </c>
      <c r="I9" s="7">
        <v>0</v>
      </c>
      <c r="J9" s="7">
        <v>0</v>
      </c>
      <c r="K9" s="7">
        <v>2000</v>
      </c>
    </row>
    <row r="10" spans="1:12" x14ac:dyDescent="0.2">
      <c r="A10" t="s">
        <v>44</v>
      </c>
      <c r="C10" t="s">
        <v>53</v>
      </c>
      <c r="E10" s="7">
        <v>0</v>
      </c>
      <c r="F10" s="7">
        <v>0</v>
      </c>
      <c r="G10" s="7"/>
      <c r="H10" s="7">
        <v>0</v>
      </c>
      <c r="I10" s="7">
        <v>0</v>
      </c>
      <c r="J10" s="7">
        <v>0</v>
      </c>
      <c r="K10" s="7">
        <v>2000</v>
      </c>
    </row>
    <row r="11" spans="1:12" x14ac:dyDescent="0.2">
      <c r="A11" s="3"/>
      <c r="B11" s="3"/>
      <c r="C11" s="3"/>
      <c r="D11" s="3"/>
      <c r="E11" s="12"/>
      <c r="F11" s="12"/>
      <c r="G11" s="12"/>
      <c r="H11" s="12"/>
      <c r="I11" s="12"/>
      <c r="J11" s="7"/>
      <c r="K11" s="7"/>
    </row>
    <row r="12" spans="1:12" x14ac:dyDescent="0.2">
      <c r="A12" s="4" t="s">
        <v>155</v>
      </c>
      <c r="B12" s="4"/>
      <c r="C12" s="4"/>
      <c r="D12" s="4"/>
      <c r="E12" s="225">
        <f t="shared" ref="E12:K12" si="0">SUM(E4:E10)</f>
        <v>1450</v>
      </c>
      <c r="F12" s="225">
        <f t="shared" si="0"/>
        <v>3290</v>
      </c>
      <c r="G12" s="225"/>
      <c r="H12" s="225">
        <f t="shared" si="0"/>
        <v>3540</v>
      </c>
      <c r="I12" s="225">
        <f t="shared" si="0"/>
        <v>3540</v>
      </c>
      <c r="J12" s="225">
        <f t="shared" si="0"/>
        <v>4540</v>
      </c>
      <c r="K12" s="225">
        <f t="shared" si="0"/>
        <v>8540</v>
      </c>
    </row>
    <row r="13" spans="1:12" x14ac:dyDescent="0.2">
      <c r="A13" s="5"/>
      <c r="B13" s="5"/>
      <c r="C13" s="5"/>
      <c r="D13" s="5"/>
      <c r="E13" s="5"/>
      <c r="F13" s="5"/>
      <c r="G13" s="5"/>
      <c r="H13" s="5"/>
      <c r="I13" s="5"/>
    </row>
    <row r="15" spans="1:12" ht="25.5" x14ac:dyDescent="0.2">
      <c r="A15" s="231" t="s">
        <v>45</v>
      </c>
      <c r="B15" s="231" t="s">
        <v>228</v>
      </c>
      <c r="C15" s="231" t="s">
        <v>62</v>
      </c>
      <c r="D15" s="231" t="s">
        <v>206</v>
      </c>
      <c r="E15" s="231"/>
      <c r="F15" s="231" t="s">
        <v>207</v>
      </c>
      <c r="G15" s="231"/>
      <c r="H15" s="231"/>
      <c r="I15" s="231" t="s">
        <v>208</v>
      </c>
      <c r="J15" s="231" t="s">
        <v>209</v>
      </c>
    </row>
    <row r="16" spans="1:12" ht="65.25" customHeight="1" x14ac:dyDescent="0.2">
      <c r="A16" s="232" t="s">
        <v>2</v>
      </c>
      <c r="B16" s="233" t="s">
        <v>229</v>
      </c>
      <c r="C16" s="233">
        <v>1000</v>
      </c>
      <c r="D16" s="233"/>
      <c r="E16" s="233"/>
      <c r="F16" s="233" t="s">
        <v>222</v>
      </c>
      <c r="G16" s="233"/>
      <c r="H16" s="233"/>
      <c r="I16" s="233" t="s">
        <v>231</v>
      </c>
      <c r="J16" s="233" t="s">
        <v>219</v>
      </c>
    </row>
    <row r="17" spans="1:10" ht="128.25" customHeight="1" x14ac:dyDescent="0.2">
      <c r="A17" s="233" t="s">
        <v>4</v>
      </c>
      <c r="B17" s="233" t="s">
        <v>223</v>
      </c>
      <c r="C17" s="233">
        <v>450</v>
      </c>
      <c r="D17" s="233" t="s">
        <v>212</v>
      </c>
      <c r="E17" s="233"/>
      <c r="F17" s="233" t="s">
        <v>223</v>
      </c>
      <c r="G17" s="233"/>
      <c r="H17" s="233"/>
      <c r="I17" s="233" t="s">
        <v>214</v>
      </c>
      <c r="J17" s="233" t="s">
        <v>224</v>
      </c>
    </row>
    <row r="18" spans="1:10" s="226" customFormat="1" ht="182.25" customHeight="1" x14ac:dyDescent="0.2">
      <c r="A18" s="233" t="s">
        <v>23</v>
      </c>
      <c r="B18" s="233" t="s">
        <v>230</v>
      </c>
      <c r="C18" s="233">
        <v>750</v>
      </c>
      <c r="D18" s="233" t="s">
        <v>210</v>
      </c>
      <c r="E18" s="233"/>
      <c r="F18" s="233" t="s">
        <v>211</v>
      </c>
      <c r="G18" s="233"/>
      <c r="H18" s="233"/>
      <c r="I18" s="233" t="s">
        <v>227</v>
      </c>
      <c r="J18" s="233" t="s">
        <v>221</v>
      </c>
    </row>
    <row r="19" spans="1:10" s="226" customFormat="1" ht="155.25" customHeight="1" x14ac:dyDescent="0.2">
      <c r="A19" s="233" t="s">
        <v>22</v>
      </c>
      <c r="B19" s="233" t="s">
        <v>44</v>
      </c>
      <c r="C19" s="233">
        <v>675</v>
      </c>
      <c r="D19" s="233" t="s">
        <v>226</v>
      </c>
      <c r="E19" s="233"/>
      <c r="F19" s="233" t="s">
        <v>225</v>
      </c>
      <c r="G19" s="233"/>
      <c r="H19" s="233"/>
      <c r="I19" s="233" t="s">
        <v>216</v>
      </c>
      <c r="J19" s="233" t="s">
        <v>220</v>
      </c>
    </row>
  </sheetData>
  <phoneticPr fontId="0" type="noConversion"/>
  <pageMargins left="0.75" right="0.75" top="1" bottom="1" header="0.5" footer="0.5"/>
  <pageSetup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J10"/>
  <sheetViews>
    <sheetView topLeftCell="A3" workbookViewId="0">
      <selection activeCell="D6" sqref="D6"/>
    </sheetView>
  </sheetViews>
  <sheetFormatPr defaultColWidth="22.140625" defaultRowHeight="12.75" x14ac:dyDescent="0.2"/>
  <cols>
    <col min="1" max="1" width="22.140625" style="226" customWidth="1"/>
    <col min="2" max="2" width="22.140625" style="226" hidden="1" customWidth="1"/>
    <col min="3" max="3" width="8.85546875" style="226" bestFit="1" customWidth="1"/>
    <col min="4" max="4" width="21.7109375" style="226" bestFit="1" customWidth="1"/>
    <col min="5" max="5" width="22.140625" style="226" hidden="1" customWidth="1"/>
    <col min="6" max="6" width="20.28515625" style="226" bestFit="1" customWidth="1"/>
    <col min="7" max="8" width="22.140625" style="226" hidden="1" customWidth="1"/>
    <col min="9" max="16384" width="22.140625" style="226"/>
  </cols>
  <sheetData>
    <row r="3" spans="1:10" s="228" customFormat="1" ht="13.5" thickBot="1" x14ac:dyDescent="0.25">
      <c r="A3" s="227" t="s">
        <v>45</v>
      </c>
      <c r="B3" s="227"/>
      <c r="C3" s="227" t="s">
        <v>62</v>
      </c>
      <c r="D3" s="227" t="s">
        <v>206</v>
      </c>
      <c r="E3" s="227"/>
      <c r="F3" s="227" t="s">
        <v>207</v>
      </c>
      <c r="G3" s="227"/>
      <c r="H3" s="227"/>
      <c r="I3" s="227" t="s">
        <v>208</v>
      </c>
      <c r="J3" s="227" t="s">
        <v>209</v>
      </c>
    </row>
    <row r="4" spans="1:10" ht="38.25" x14ac:dyDescent="0.2">
      <c r="A4" s="229" t="s">
        <v>2</v>
      </c>
      <c r="C4" s="226">
        <v>1000</v>
      </c>
      <c r="F4" s="226" t="s">
        <v>204</v>
      </c>
      <c r="I4" s="226" t="s">
        <v>205</v>
      </c>
    </row>
    <row r="5" spans="1:10" x14ac:dyDescent="0.2">
      <c r="A5" s="229"/>
    </row>
    <row r="6" spans="1:10" ht="69.75" customHeight="1" x14ac:dyDescent="0.2">
      <c r="A6" s="230" t="s">
        <v>4</v>
      </c>
      <c r="C6" s="226">
        <v>450</v>
      </c>
      <c r="D6" s="226" t="s">
        <v>212</v>
      </c>
      <c r="I6" s="226" t="s">
        <v>214</v>
      </c>
    </row>
    <row r="7" spans="1:10" x14ac:dyDescent="0.2">
      <c r="A7" s="230"/>
    </row>
    <row r="8" spans="1:10" ht="129.75" customHeight="1" x14ac:dyDescent="0.2">
      <c r="A8" s="230" t="s">
        <v>23</v>
      </c>
      <c r="C8" s="226">
        <v>750</v>
      </c>
      <c r="D8" s="226" t="s">
        <v>210</v>
      </c>
      <c r="F8" s="226" t="s">
        <v>211</v>
      </c>
      <c r="J8" s="226" t="s">
        <v>217</v>
      </c>
    </row>
    <row r="9" spans="1:10" x14ac:dyDescent="0.2">
      <c r="A9" s="230"/>
    </row>
    <row r="10" spans="1:10" ht="90.75" customHeight="1" x14ac:dyDescent="0.2">
      <c r="A10" s="230" t="s">
        <v>22</v>
      </c>
      <c r="C10" s="226">
        <v>675</v>
      </c>
      <c r="D10" s="226" t="s">
        <v>218</v>
      </c>
      <c r="F10" s="226" t="s">
        <v>215</v>
      </c>
      <c r="I10" s="226" t="s">
        <v>216</v>
      </c>
      <c r="J10" s="226" t="s">
        <v>213</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E397"/>
  <sheetViews>
    <sheetView workbookViewId="0">
      <selection activeCell="A10" sqref="A10"/>
    </sheetView>
  </sheetViews>
  <sheetFormatPr defaultRowHeight="12.75" x14ac:dyDescent="0.2"/>
  <cols>
    <col min="1" max="1" width="39.42578125" bestFit="1" customWidth="1"/>
    <col min="2" max="2" width="14.5703125" bestFit="1" customWidth="1"/>
    <col min="3" max="3" width="23.7109375" bestFit="1" customWidth="1"/>
    <col min="4" max="4" width="9" bestFit="1" customWidth="1"/>
    <col min="5" max="5" width="7.140625" bestFit="1" customWidth="1"/>
  </cols>
  <sheetData>
    <row r="2" spans="1:5" x14ac:dyDescent="0.2">
      <c r="A2" s="19" t="s">
        <v>96</v>
      </c>
      <c r="B2" s="20"/>
      <c r="C2" s="20"/>
      <c r="D2" s="20"/>
      <c r="E2" s="21"/>
    </row>
    <row r="3" spans="1:5" x14ac:dyDescent="0.2">
      <c r="A3" s="22"/>
      <c r="B3" s="7"/>
      <c r="C3" s="7"/>
      <c r="D3" s="7"/>
      <c r="E3" s="7"/>
    </row>
    <row r="4" spans="1:5" x14ac:dyDescent="0.2">
      <c r="A4" s="23" t="s">
        <v>97</v>
      </c>
      <c r="B4" s="24" t="s">
        <v>98</v>
      </c>
      <c r="C4" s="24" t="s">
        <v>99</v>
      </c>
      <c r="D4" s="24" t="s">
        <v>100</v>
      </c>
      <c r="E4" s="25" t="s">
        <v>101</v>
      </c>
    </row>
    <row r="5" spans="1:5" x14ac:dyDescent="0.2">
      <c r="A5" s="26" t="str">
        <f t="shared" ref="A5:A13" si="0">+CONCATENATE(B5,C5,D5)</f>
        <v>ABU DHABIBARCELONASUEZ</v>
      </c>
      <c r="B5" s="27" t="s">
        <v>102</v>
      </c>
      <c r="C5" s="28" t="s">
        <v>103</v>
      </c>
      <c r="D5" s="28" t="s">
        <v>104</v>
      </c>
      <c r="E5" s="29">
        <v>4590</v>
      </c>
    </row>
    <row r="6" spans="1:5" x14ac:dyDescent="0.2">
      <c r="A6" s="30" t="str">
        <f t="shared" si="0"/>
        <v>ABU DHABIBARCELONA</v>
      </c>
      <c r="B6" s="27" t="s">
        <v>102</v>
      </c>
      <c r="C6" s="28" t="s">
        <v>103</v>
      </c>
      <c r="D6" s="28"/>
      <c r="E6" s="29">
        <v>10453</v>
      </c>
    </row>
    <row r="7" spans="1:5" x14ac:dyDescent="0.2">
      <c r="A7" s="30" t="str">
        <f t="shared" si="0"/>
        <v>ABU DHABICARTAGENASUEZ</v>
      </c>
      <c r="B7" s="27" t="s">
        <v>102</v>
      </c>
      <c r="C7" s="28" t="s">
        <v>105</v>
      </c>
      <c r="D7" s="28" t="s">
        <v>104</v>
      </c>
      <c r="E7" s="29">
        <v>4698</v>
      </c>
    </row>
    <row r="8" spans="1:5" x14ac:dyDescent="0.2">
      <c r="A8" s="30" t="str">
        <f t="shared" si="0"/>
        <v>ABU DHABICARTAGENA</v>
      </c>
      <c r="B8" s="27" t="s">
        <v>102</v>
      </c>
      <c r="C8" s="28" t="s">
        <v>105</v>
      </c>
      <c r="D8" s="28"/>
      <c r="E8" s="29">
        <v>10175</v>
      </c>
    </row>
    <row r="9" spans="1:5" x14ac:dyDescent="0.2">
      <c r="A9" s="30" t="str">
        <f t="shared" si="0"/>
        <v>ABU DHABICOVE POINTSUEZ</v>
      </c>
      <c r="B9" s="27" t="s">
        <v>102</v>
      </c>
      <c r="C9" s="28" t="s">
        <v>106</v>
      </c>
      <c r="D9" s="28" t="s">
        <v>104</v>
      </c>
      <c r="E9" s="29">
        <v>8400</v>
      </c>
    </row>
    <row r="10" spans="1:5" x14ac:dyDescent="0.2">
      <c r="A10" s="30" t="str">
        <f t="shared" si="0"/>
        <v>ABU DHABICOVE POINT</v>
      </c>
      <c r="B10" s="27" t="s">
        <v>102</v>
      </c>
      <c r="C10" s="28" t="s">
        <v>106</v>
      </c>
      <c r="D10" s="28"/>
      <c r="E10" s="29">
        <v>11755</v>
      </c>
    </row>
    <row r="11" spans="1:5" x14ac:dyDescent="0.2">
      <c r="A11" s="30" t="str">
        <f t="shared" si="0"/>
        <v>ABU DHABIDABHOL</v>
      </c>
      <c r="B11" s="27" t="s">
        <v>102</v>
      </c>
      <c r="C11" s="28" t="s">
        <v>107</v>
      </c>
      <c r="D11" s="28"/>
      <c r="E11" s="29">
        <v>1233</v>
      </c>
    </row>
    <row r="12" spans="1:5" x14ac:dyDescent="0.2">
      <c r="A12" s="30" t="str">
        <f t="shared" si="0"/>
        <v>ABU DHABIELBA ISLANDSUEZ</v>
      </c>
      <c r="B12" s="27" t="s">
        <v>102</v>
      </c>
      <c r="C12" s="28" t="s">
        <v>108</v>
      </c>
      <c r="D12" s="28" t="s">
        <v>104</v>
      </c>
      <c r="E12" s="29">
        <v>8599</v>
      </c>
    </row>
    <row r="13" spans="1:5" x14ac:dyDescent="0.2">
      <c r="A13" s="30" t="str">
        <f t="shared" si="0"/>
        <v>ABU DHABIELBA ISLAND</v>
      </c>
      <c r="B13" s="27" t="s">
        <v>102</v>
      </c>
      <c r="C13" s="28" t="s">
        <v>108</v>
      </c>
      <c r="D13" s="28"/>
      <c r="E13" s="29">
        <v>11705</v>
      </c>
    </row>
    <row r="14" spans="1:5" x14ac:dyDescent="0.2">
      <c r="A14" s="30" t="str">
        <f>+CONCATENATE(B14,C14,D14)</f>
        <v>ABU DHABIEVERETTSUEZ</v>
      </c>
      <c r="B14" s="27" t="s">
        <v>102</v>
      </c>
      <c r="C14" s="28" t="s">
        <v>109</v>
      </c>
      <c r="D14" s="28" t="s">
        <v>104</v>
      </c>
      <c r="E14" s="29">
        <v>7691</v>
      </c>
    </row>
    <row r="15" spans="1:5" x14ac:dyDescent="0.2">
      <c r="A15" s="30" t="str">
        <f>+CONCATENATE(B15,C15,D15)</f>
        <v>ABU DHABIEVERETT</v>
      </c>
      <c r="B15" s="27" t="s">
        <v>102</v>
      </c>
      <c r="C15" s="28" t="s">
        <v>109</v>
      </c>
      <c r="D15" s="28"/>
      <c r="E15" s="29">
        <v>11554</v>
      </c>
    </row>
    <row r="16" spans="1:5" x14ac:dyDescent="0.2">
      <c r="A16" s="30" t="str">
        <f>+CONCATENATE(B16,C16,D16)</f>
        <v>ABU DHABIFOS SUR MERSUEZ</v>
      </c>
      <c r="B16" s="27" t="s">
        <v>102</v>
      </c>
      <c r="C16" s="28" t="s">
        <v>110</v>
      </c>
      <c r="D16" s="28" t="s">
        <v>104</v>
      </c>
      <c r="E16" s="29">
        <v>4458</v>
      </c>
    </row>
    <row r="17" spans="1:5" x14ac:dyDescent="0.2">
      <c r="A17" s="30" t="str">
        <f>+CONCATENATE(B17,C17,D17)</f>
        <v>ABU DHABIFOS SUR MER</v>
      </c>
      <c r="B17" s="27" t="s">
        <v>102</v>
      </c>
      <c r="C17" s="28" t="s">
        <v>110</v>
      </c>
      <c r="D17" s="28"/>
      <c r="E17" s="29">
        <v>10696</v>
      </c>
    </row>
    <row r="18" spans="1:5" x14ac:dyDescent="0.2">
      <c r="A18" s="30" t="str">
        <f>+CONCATENATE(B18,C18,D18)</f>
        <v>ABU DHABIHUELVASUEZ</v>
      </c>
      <c r="B18" s="27" t="s">
        <v>102</v>
      </c>
      <c r="C18" s="28" t="s">
        <v>111</v>
      </c>
      <c r="D18" s="28" t="s">
        <v>104</v>
      </c>
      <c r="E18" s="29">
        <v>5031</v>
      </c>
    </row>
    <row r="19" spans="1:5" x14ac:dyDescent="0.2">
      <c r="A19" s="30" t="str">
        <f t="shared" ref="A19:A86" si="1">+CONCATENATE(B19,C19,D19)</f>
        <v>ABU DHABIHUELVA</v>
      </c>
      <c r="B19" s="27" t="s">
        <v>102</v>
      </c>
      <c r="C19" s="28" t="s">
        <v>111</v>
      </c>
      <c r="D19" s="28"/>
      <c r="E19" s="29">
        <v>9954</v>
      </c>
    </row>
    <row r="20" spans="1:5" x14ac:dyDescent="0.2">
      <c r="A20" s="30" t="str">
        <f t="shared" si="1"/>
        <v>ABU DHABIINCHEON</v>
      </c>
      <c r="B20" s="27" t="s">
        <v>102</v>
      </c>
      <c r="C20" s="28" t="s">
        <v>112</v>
      </c>
      <c r="D20" s="28"/>
      <c r="E20" s="29">
        <v>6089</v>
      </c>
    </row>
    <row r="21" spans="1:5" x14ac:dyDescent="0.2">
      <c r="A21" s="30" t="str">
        <f t="shared" si="1"/>
        <v>ABU DHABILAKE CHARLESSUEZ</v>
      </c>
      <c r="B21" s="27" t="s">
        <v>102</v>
      </c>
      <c r="C21" s="28" t="s">
        <v>113</v>
      </c>
      <c r="D21" s="28" t="s">
        <v>104</v>
      </c>
      <c r="E21" s="29">
        <v>9620</v>
      </c>
    </row>
    <row r="22" spans="1:5" x14ac:dyDescent="0.2">
      <c r="A22" s="30" t="str">
        <f t="shared" si="1"/>
        <v>ABU DHABILAKE CHARLES</v>
      </c>
      <c r="B22" s="27" t="s">
        <v>102</v>
      </c>
      <c r="C22" s="28" t="s">
        <v>113</v>
      </c>
      <c r="D22" s="28"/>
      <c r="E22" s="29">
        <v>12279</v>
      </c>
    </row>
    <row r="23" spans="1:5" x14ac:dyDescent="0.2">
      <c r="A23" s="30" t="str">
        <f t="shared" si="1"/>
        <v>ABU DHABIMARMARA EREGLISISUEZ</v>
      </c>
      <c r="B23" s="27" t="s">
        <v>102</v>
      </c>
      <c r="C23" s="28" t="s">
        <v>114</v>
      </c>
      <c r="D23" s="28" t="s">
        <v>104</v>
      </c>
      <c r="E23" s="29">
        <v>3483</v>
      </c>
    </row>
    <row r="24" spans="1:5" x14ac:dyDescent="0.2">
      <c r="A24" s="30" t="str">
        <f t="shared" si="1"/>
        <v>ABU DHABIMARMARA EREGLISI</v>
      </c>
      <c r="B24" s="27" t="s">
        <v>102</v>
      </c>
      <c r="C24" s="28" t="s">
        <v>114</v>
      </c>
      <c r="D24" s="28"/>
      <c r="E24" s="29">
        <v>10602</v>
      </c>
    </row>
    <row r="25" spans="1:5" x14ac:dyDescent="0.2">
      <c r="A25" s="30" t="str">
        <f t="shared" si="1"/>
        <v>ABU DHABIMONTOIR DE BRETAGNESUEZ</v>
      </c>
      <c r="B25" s="27" t="s">
        <v>102</v>
      </c>
      <c r="C25" s="28" t="s">
        <v>115</v>
      </c>
      <c r="D25" s="28" t="s">
        <v>104</v>
      </c>
      <c r="E25" s="29">
        <v>5870</v>
      </c>
    </row>
    <row r="26" spans="1:5" x14ac:dyDescent="0.2">
      <c r="A26" s="30" t="str">
        <f t="shared" si="1"/>
        <v>ABU DHABIMONTOIR DE BRETAGNE</v>
      </c>
      <c r="B26" s="27" t="s">
        <v>102</v>
      </c>
      <c r="C26" s="28" t="s">
        <v>115</v>
      </c>
      <c r="D26" s="28"/>
      <c r="E26" s="29">
        <v>10603</v>
      </c>
    </row>
    <row r="27" spans="1:5" x14ac:dyDescent="0.2">
      <c r="A27" s="30" t="str">
        <f t="shared" si="1"/>
        <v>ABU DHABIPANIGAGLIASUEZ</v>
      </c>
      <c r="B27" s="27" t="s">
        <v>102</v>
      </c>
      <c r="C27" s="28" t="s">
        <v>116</v>
      </c>
      <c r="D27" s="28" t="s">
        <v>104</v>
      </c>
      <c r="E27" s="29">
        <v>4299</v>
      </c>
    </row>
    <row r="28" spans="1:5" x14ac:dyDescent="0.2">
      <c r="A28" s="30" t="str">
        <f t="shared" si="1"/>
        <v>ABU DHABIPANIGAGLIA</v>
      </c>
      <c r="B28" s="27" t="s">
        <v>102</v>
      </c>
      <c r="C28" s="28" t="s">
        <v>116</v>
      </c>
      <c r="D28" s="28"/>
      <c r="E28" s="29">
        <v>11418</v>
      </c>
    </row>
    <row r="29" spans="1:5" x14ac:dyDescent="0.2">
      <c r="A29" s="30" t="str">
        <f t="shared" si="1"/>
        <v>ABU DHABIPUERTO RICOSUEZ</v>
      </c>
      <c r="B29" s="27" t="s">
        <v>102</v>
      </c>
      <c r="C29" s="28" t="s">
        <v>117</v>
      </c>
      <c r="D29" s="28" t="s">
        <v>104</v>
      </c>
      <c r="E29" s="29">
        <v>8328</v>
      </c>
    </row>
    <row r="30" spans="1:5" x14ac:dyDescent="0.2">
      <c r="A30" s="30" t="str">
        <f t="shared" si="1"/>
        <v>ABU DHABIPUERTO RICO</v>
      </c>
      <c r="B30" s="27" t="s">
        <v>102</v>
      </c>
      <c r="C30" s="28" t="s">
        <v>117</v>
      </c>
      <c r="D30" s="28"/>
      <c r="E30" s="29">
        <v>10599</v>
      </c>
    </row>
    <row r="31" spans="1:5" x14ac:dyDescent="0.2">
      <c r="A31" s="30" t="str">
        <f t="shared" si="1"/>
        <v>ABU DHABISODEGAURA</v>
      </c>
      <c r="B31" s="27" t="s">
        <v>102</v>
      </c>
      <c r="C31" s="28" t="s">
        <v>118</v>
      </c>
      <c r="D31" s="28"/>
      <c r="E31" s="29">
        <v>6444</v>
      </c>
    </row>
    <row r="32" spans="1:5" x14ac:dyDescent="0.2">
      <c r="A32" s="30" t="str">
        <f t="shared" si="1"/>
        <v>ABU DHABIZEEBRUGGESUEZ</v>
      </c>
      <c r="B32" s="27" t="s">
        <v>102</v>
      </c>
      <c r="C32" s="28" t="s">
        <v>119</v>
      </c>
      <c r="D32" s="28" t="s">
        <v>104</v>
      </c>
      <c r="E32" s="29">
        <v>6210</v>
      </c>
    </row>
    <row r="33" spans="1:5" x14ac:dyDescent="0.2">
      <c r="A33" s="30" t="str">
        <f t="shared" si="1"/>
        <v>ABU DHABIZEEBRUGGE</v>
      </c>
      <c r="B33" s="27" t="s">
        <v>102</v>
      </c>
      <c r="C33" s="28" t="s">
        <v>119</v>
      </c>
      <c r="D33" s="28"/>
      <c r="E33" s="29">
        <v>10943</v>
      </c>
    </row>
    <row r="34" spans="1:5" x14ac:dyDescent="0.2">
      <c r="A34" s="31" t="str">
        <f t="shared" si="1"/>
        <v>ALEXANDRIABARCELONA</v>
      </c>
      <c r="B34" s="27" t="s">
        <v>120</v>
      </c>
      <c r="C34" s="28" t="s">
        <v>103</v>
      </c>
      <c r="D34" s="28"/>
      <c r="E34" s="29">
        <v>1473</v>
      </c>
    </row>
    <row r="35" spans="1:5" x14ac:dyDescent="0.2">
      <c r="A35" s="31" t="str">
        <f t="shared" si="1"/>
        <v>ALEXANDRIACARTAGENA</v>
      </c>
      <c r="B35" s="27" t="s">
        <v>120</v>
      </c>
      <c r="C35" s="28" t="s">
        <v>105</v>
      </c>
      <c r="D35" s="28"/>
      <c r="E35" s="29">
        <v>1581</v>
      </c>
    </row>
    <row r="36" spans="1:5" x14ac:dyDescent="0.2">
      <c r="A36" s="31" t="str">
        <f t="shared" si="1"/>
        <v>ALEXANDRIACOVE POINT</v>
      </c>
      <c r="B36" s="27" t="s">
        <v>120</v>
      </c>
      <c r="C36" s="28" t="s">
        <v>106</v>
      </c>
      <c r="D36" s="28"/>
      <c r="E36" s="29">
        <v>5283</v>
      </c>
    </row>
    <row r="37" spans="1:5" x14ac:dyDescent="0.2">
      <c r="A37" s="31" t="str">
        <f t="shared" si="1"/>
        <v>ALEXANDRIADABHOL</v>
      </c>
      <c r="B37" s="27" t="s">
        <v>120</v>
      </c>
      <c r="C37" s="28" t="s">
        <v>107</v>
      </c>
      <c r="D37" s="28"/>
      <c r="E37" s="29">
        <v>10011</v>
      </c>
    </row>
    <row r="38" spans="1:5" x14ac:dyDescent="0.2">
      <c r="A38" s="31" t="str">
        <f t="shared" si="1"/>
        <v>ALEXANDRIADABHOLSUEZ</v>
      </c>
      <c r="B38" s="27" t="s">
        <v>120</v>
      </c>
      <c r="C38" s="28" t="s">
        <v>107</v>
      </c>
      <c r="D38" s="28" t="s">
        <v>104</v>
      </c>
      <c r="E38" s="29">
        <v>3202</v>
      </c>
    </row>
    <row r="39" spans="1:5" x14ac:dyDescent="0.2">
      <c r="A39" s="31" t="str">
        <f t="shared" si="1"/>
        <v>ALEXANDRIADABHOL</v>
      </c>
      <c r="B39" s="27" t="s">
        <v>120</v>
      </c>
      <c r="C39" s="28" t="s">
        <v>107</v>
      </c>
      <c r="D39" s="28"/>
      <c r="E39" s="29">
        <v>3202</v>
      </c>
    </row>
    <row r="40" spans="1:5" x14ac:dyDescent="0.2">
      <c r="A40" s="31" t="str">
        <f t="shared" si="1"/>
        <v>ALEXANDRIADABHOLSUEZ</v>
      </c>
      <c r="B40" s="27" t="s">
        <v>120</v>
      </c>
      <c r="C40" s="28" t="s">
        <v>107</v>
      </c>
      <c r="D40" s="28" t="s">
        <v>104</v>
      </c>
      <c r="E40" s="29">
        <v>10011</v>
      </c>
    </row>
    <row r="41" spans="1:5" x14ac:dyDescent="0.2">
      <c r="A41" s="31" t="str">
        <f t="shared" si="1"/>
        <v>ALEXANDRIAELBA ISLAND</v>
      </c>
      <c r="B41" s="27" t="s">
        <v>120</v>
      </c>
      <c r="C41" s="28" t="s">
        <v>108</v>
      </c>
      <c r="D41" s="28"/>
      <c r="E41" s="29">
        <v>5482</v>
      </c>
    </row>
    <row r="42" spans="1:5" x14ac:dyDescent="0.2">
      <c r="A42" s="31" t="str">
        <f t="shared" si="1"/>
        <v>ALEXANDRIAEVERETT</v>
      </c>
      <c r="B42" s="27" t="s">
        <v>120</v>
      </c>
      <c r="C42" s="28" t="s">
        <v>109</v>
      </c>
      <c r="D42" s="28"/>
      <c r="E42" s="29">
        <v>4844</v>
      </c>
    </row>
    <row r="43" spans="1:5" x14ac:dyDescent="0.2">
      <c r="A43" s="31" t="str">
        <f t="shared" si="1"/>
        <v>ALEXANDRIAFOS SUR MER</v>
      </c>
      <c r="B43" s="27" t="s">
        <v>120</v>
      </c>
      <c r="C43" s="28" t="s">
        <v>110</v>
      </c>
      <c r="D43" s="28"/>
      <c r="E43" s="29">
        <v>1343</v>
      </c>
    </row>
    <row r="44" spans="1:5" x14ac:dyDescent="0.2">
      <c r="A44" s="31" t="str">
        <f t="shared" si="1"/>
        <v>ALEXANDRIAHUELVA</v>
      </c>
      <c r="B44" s="27" t="s">
        <v>120</v>
      </c>
      <c r="C44" s="28" t="s">
        <v>111</v>
      </c>
      <c r="D44" s="28"/>
      <c r="E44" s="29">
        <v>1914</v>
      </c>
    </row>
    <row r="45" spans="1:5" x14ac:dyDescent="0.2">
      <c r="A45" s="31" t="str">
        <f t="shared" si="1"/>
        <v>ALEXANDRIAINCHEON</v>
      </c>
      <c r="B45" s="27" t="s">
        <v>120</v>
      </c>
      <c r="C45" s="28" t="s">
        <v>112</v>
      </c>
      <c r="D45" s="28"/>
      <c r="E45" s="29">
        <v>13429</v>
      </c>
    </row>
    <row r="46" spans="1:5" x14ac:dyDescent="0.2">
      <c r="A46" s="31" t="str">
        <f t="shared" si="1"/>
        <v>ALEXANDRIAINCHEONSUEZ</v>
      </c>
      <c r="B46" s="27" t="s">
        <v>120</v>
      </c>
      <c r="C46" s="28" t="s">
        <v>112</v>
      </c>
      <c r="D46" s="28" t="s">
        <v>104</v>
      </c>
      <c r="E46" s="29">
        <v>7718</v>
      </c>
    </row>
    <row r="47" spans="1:5" x14ac:dyDescent="0.2">
      <c r="A47" s="31" t="str">
        <f t="shared" si="1"/>
        <v>ALEXANDRIALAKE CHARLES</v>
      </c>
      <c r="B47" s="27" t="s">
        <v>120</v>
      </c>
      <c r="C47" s="28" t="s">
        <v>113</v>
      </c>
      <c r="D47" s="28"/>
      <c r="E47" s="29">
        <v>6503</v>
      </c>
    </row>
    <row r="48" spans="1:5" x14ac:dyDescent="0.2">
      <c r="A48" s="31" t="str">
        <f t="shared" si="1"/>
        <v>ALEXANDRIAMARMARA EREGLISI</v>
      </c>
      <c r="B48" s="27" t="s">
        <v>120</v>
      </c>
      <c r="C48" s="28" t="s">
        <v>114</v>
      </c>
      <c r="D48" s="28"/>
      <c r="E48" s="29">
        <v>404</v>
      </c>
    </row>
    <row r="49" spans="1:5" x14ac:dyDescent="0.2">
      <c r="A49" s="31" t="str">
        <f t="shared" si="1"/>
        <v>ALEXANDRIAMONTOIR DE BRETAGNE</v>
      </c>
      <c r="B49" s="27" t="s">
        <v>120</v>
      </c>
      <c r="C49" s="28" t="s">
        <v>115</v>
      </c>
      <c r="D49" s="28"/>
      <c r="E49" s="29">
        <v>2753</v>
      </c>
    </row>
    <row r="50" spans="1:5" x14ac:dyDescent="0.2">
      <c r="A50" s="31" t="str">
        <f t="shared" si="1"/>
        <v>ALEXANDRIAPANIGAGLIA</v>
      </c>
      <c r="B50" s="27" t="s">
        <v>120</v>
      </c>
      <c r="C50" s="28" t="s">
        <v>116</v>
      </c>
      <c r="D50" s="28"/>
      <c r="E50" s="29">
        <v>1194</v>
      </c>
    </row>
    <row r="51" spans="1:5" x14ac:dyDescent="0.2">
      <c r="A51" s="31" t="str">
        <f t="shared" si="1"/>
        <v>ALEXANDRIAPUERTO RICO</v>
      </c>
      <c r="B51" s="27" t="s">
        <v>120</v>
      </c>
      <c r="C51" s="28" t="s">
        <v>117</v>
      </c>
      <c r="D51" s="28"/>
      <c r="E51" s="29">
        <v>5211</v>
      </c>
    </row>
    <row r="52" spans="1:5" x14ac:dyDescent="0.2">
      <c r="A52" s="31" t="str">
        <f t="shared" si="1"/>
        <v>ALEXANDRIASODEGAURA</v>
      </c>
      <c r="B52" s="27" t="s">
        <v>120</v>
      </c>
      <c r="C52" s="28" t="s">
        <v>118</v>
      </c>
      <c r="D52" s="28"/>
      <c r="E52" s="29">
        <v>13779</v>
      </c>
    </row>
    <row r="53" spans="1:5" x14ac:dyDescent="0.2">
      <c r="A53" s="31" t="str">
        <f t="shared" si="1"/>
        <v>ALEXANDRIASODEGAURASUEZ</v>
      </c>
      <c r="B53" s="27" t="s">
        <v>120</v>
      </c>
      <c r="C53" s="28" t="s">
        <v>118</v>
      </c>
      <c r="D53" s="28" t="s">
        <v>104</v>
      </c>
      <c r="E53" s="29">
        <v>8073</v>
      </c>
    </row>
    <row r="54" spans="1:5" x14ac:dyDescent="0.2">
      <c r="A54" s="31" t="str">
        <f t="shared" si="1"/>
        <v>ALEXANDRIAZEEBRUGGE</v>
      </c>
      <c r="B54" s="27" t="s">
        <v>120</v>
      </c>
      <c r="C54" s="28" t="s">
        <v>119</v>
      </c>
      <c r="D54" s="28"/>
      <c r="E54" s="29">
        <v>3093</v>
      </c>
    </row>
    <row r="55" spans="1:5" x14ac:dyDescent="0.2">
      <c r="A55" s="31" t="str">
        <f t="shared" si="1"/>
        <v>ALNGBARCELONA</v>
      </c>
      <c r="B55" s="27" t="s">
        <v>121</v>
      </c>
      <c r="C55" s="28" t="s">
        <v>103</v>
      </c>
      <c r="D55" s="28"/>
      <c r="E55" s="29">
        <v>3926</v>
      </c>
    </row>
    <row r="56" spans="1:5" x14ac:dyDescent="0.2">
      <c r="A56" s="32" t="str">
        <f t="shared" si="1"/>
        <v>ALNGCARTAGENA</v>
      </c>
      <c r="B56" s="27" t="s">
        <v>121</v>
      </c>
      <c r="C56" s="28" t="s">
        <v>105</v>
      </c>
      <c r="D56" s="28"/>
      <c r="E56" s="29">
        <v>3648</v>
      </c>
    </row>
    <row r="57" spans="1:5" x14ac:dyDescent="0.2">
      <c r="A57" s="32" t="str">
        <f t="shared" si="1"/>
        <v>ALNGCOVE POINT</v>
      </c>
      <c r="B57" s="27" t="s">
        <v>121</v>
      </c>
      <c r="C57" s="28" t="s">
        <v>106</v>
      </c>
      <c r="D57" s="28"/>
      <c r="E57" s="29">
        <v>1919</v>
      </c>
    </row>
    <row r="58" spans="1:5" x14ac:dyDescent="0.2">
      <c r="A58" s="32" t="str">
        <f t="shared" si="1"/>
        <v>ALNGDABHOL</v>
      </c>
      <c r="B58" s="27" t="s">
        <v>121</v>
      </c>
      <c r="C58" s="28" t="s">
        <v>107</v>
      </c>
      <c r="D58" s="28"/>
      <c r="E58" s="29">
        <v>9883</v>
      </c>
    </row>
    <row r="59" spans="1:5" x14ac:dyDescent="0.2">
      <c r="A59" s="32" t="str">
        <f t="shared" si="1"/>
        <v>ALNGDABHOLSUEZ</v>
      </c>
      <c r="B59" s="27" t="s">
        <v>121</v>
      </c>
      <c r="C59" s="28" t="s">
        <v>107</v>
      </c>
      <c r="D59" s="28" t="s">
        <v>104</v>
      </c>
      <c r="E59" s="29">
        <v>8370</v>
      </c>
    </row>
    <row r="60" spans="1:5" x14ac:dyDescent="0.2">
      <c r="A60" s="32" t="str">
        <f t="shared" si="1"/>
        <v>ALNGELBA ISLAND</v>
      </c>
      <c r="B60" s="27" t="s">
        <v>121</v>
      </c>
      <c r="C60" s="28" t="s">
        <v>108</v>
      </c>
      <c r="D60" s="28"/>
      <c r="E60" s="29">
        <v>1690</v>
      </c>
    </row>
    <row r="61" spans="1:5" x14ac:dyDescent="0.2">
      <c r="A61" s="32" t="str">
        <f t="shared" si="1"/>
        <v>ALNGEVERETT</v>
      </c>
      <c r="B61" s="27" t="s">
        <v>121</v>
      </c>
      <c r="C61" s="28" t="s">
        <v>109</v>
      </c>
      <c r="D61" s="28"/>
      <c r="E61" s="29">
        <v>2004</v>
      </c>
    </row>
    <row r="62" spans="1:5" x14ac:dyDescent="0.2">
      <c r="A62" s="32" t="str">
        <f t="shared" si="1"/>
        <v>ALNGFOS SUR MER</v>
      </c>
      <c r="B62" s="27" t="s">
        <v>121</v>
      </c>
      <c r="C62" s="28" t="s">
        <v>110</v>
      </c>
      <c r="D62" s="28"/>
      <c r="E62" s="29">
        <v>4169</v>
      </c>
    </row>
    <row r="63" spans="1:5" x14ac:dyDescent="0.2">
      <c r="A63" s="32" t="str">
        <f t="shared" si="1"/>
        <v>ALNGHUELVA</v>
      </c>
      <c r="B63" s="27" t="s">
        <v>121</v>
      </c>
      <c r="C63" s="28" t="s">
        <v>111</v>
      </c>
      <c r="D63" s="28"/>
      <c r="E63" s="29">
        <v>3366</v>
      </c>
    </row>
    <row r="64" spans="1:5" x14ac:dyDescent="0.2">
      <c r="A64" s="32" t="str">
        <f t="shared" si="1"/>
        <v>ALNGINCHEONPANAMA</v>
      </c>
      <c r="B64" s="27" t="s">
        <v>121</v>
      </c>
      <c r="C64" s="28" t="s">
        <v>112</v>
      </c>
      <c r="D64" s="28" t="s">
        <v>122</v>
      </c>
      <c r="E64" s="29">
        <v>9667</v>
      </c>
    </row>
    <row r="65" spans="1:5" x14ac:dyDescent="0.2">
      <c r="A65" s="32" t="str">
        <f t="shared" si="1"/>
        <v>ALNGINCHEON</v>
      </c>
      <c r="B65" s="27" t="s">
        <v>121</v>
      </c>
      <c r="C65" s="28" t="s">
        <v>112</v>
      </c>
      <c r="D65" s="28"/>
      <c r="E65" s="29">
        <v>13301</v>
      </c>
    </row>
    <row r="66" spans="1:5" x14ac:dyDescent="0.2">
      <c r="A66" s="32" t="str">
        <f t="shared" si="1"/>
        <v>ALNGLAKE CHARLES</v>
      </c>
      <c r="B66" s="27" t="s">
        <v>121</v>
      </c>
      <c r="C66" s="28" t="s">
        <v>113</v>
      </c>
      <c r="D66" s="28"/>
      <c r="E66" s="29">
        <v>2200</v>
      </c>
    </row>
    <row r="67" spans="1:5" x14ac:dyDescent="0.2">
      <c r="A67" s="32" t="str">
        <f t="shared" si="1"/>
        <v>ALNGMARMARA EREGLISI</v>
      </c>
      <c r="B67" s="27" t="s">
        <v>121</v>
      </c>
      <c r="C67" s="28" t="s">
        <v>114</v>
      </c>
      <c r="D67" s="28"/>
      <c r="E67" s="29">
        <v>4928</v>
      </c>
    </row>
    <row r="68" spans="1:5" x14ac:dyDescent="0.2">
      <c r="A68" s="32" t="str">
        <f t="shared" si="1"/>
        <v>ALNGMONTOIR DE BRETAGNE</v>
      </c>
      <c r="B68" s="27" t="s">
        <v>121</v>
      </c>
      <c r="C68" s="28" t="s">
        <v>115</v>
      </c>
      <c r="D68" s="28"/>
      <c r="E68" s="29">
        <v>3714</v>
      </c>
    </row>
    <row r="69" spans="1:5" x14ac:dyDescent="0.2">
      <c r="A69" s="32" t="str">
        <f t="shared" si="1"/>
        <v>ALNGPANIGAGLIA</v>
      </c>
      <c r="B69" s="27" t="s">
        <v>121</v>
      </c>
      <c r="C69" s="28" t="s">
        <v>116</v>
      </c>
      <c r="D69" s="28"/>
      <c r="E69" s="29">
        <v>5062</v>
      </c>
    </row>
    <row r="70" spans="1:5" x14ac:dyDescent="0.2">
      <c r="A70" s="32" t="str">
        <f t="shared" si="1"/>
        <v>ALNGPUERTO RICO</v>
      </c>
      <c r="B70" s="27" t="s">
        <v>121</v>
      </c>
      <c r="C70" s="28" t="s">
        <v>117</v>
      </c>
      <c r="D70" s="28"/>
      <c r="E70" s="29">
        <v>535</v>
      </c>
    </row>
    <row r="71" spans="1:5" x14ac:dyDescent="0.2">
      <c r="A71" s="32" t="str">
        <f t="shared" si="1"/>
        <v>ALNGSODEGAURAPANAMA</v>
      </c>
      <c r="B71" s="27" t="s">
        <v>121</v>
      </c>
      <c r="C71" s="28" t="s">
        <v>118</v>
      </c>
      <c r="D71" s="28" t="s">
        <v>122</v>
      </c>
      <c r="E71" s="29">
        <v>8881</v>
      </c>
    </row>
    <row r="72" spans="1:5" x14ac:dyDescent="0.2">
      <c r="A72" s="32" t="str">
        <f t="shared" si="1"/>
        <v>ALNGSODEGAURA</v>
      </c>
      <c r="B72" s="27" t="s">
        <v>121</v>
      </c>
      <c r="C72" s="28" t="s">
        <v>118</v>
      </c>
      <c r="D72" s="28"/>
      <c r="E72" s="29">
        <v>13651</v>
      </c>
    </row>
    <row r="73" spans="1:5" x14ac:dyDescent="0.2">
      <c r="A73" s="32" t="str">
        <f t="shared" si="1"/>
        <v>ALNGZEEBRUGGE</v>
      </c>
      <c r="B73" s="27" t="s">
        <v>121</v>
      </c>
      <c r="C73" s="28" t="s">
        <v>119</v>
      </c>
      <c r="D73" s="28"/>
      <c r="E73" s="29">
        <v>3985</v>
      </c>
    </row>
    <row r="74" spans="1:5" x14ac:dyDescent="0.2">
      <c r="A74" s="32" t="str">
        <f t="shared" si="1"/>
        <v>ANGOLABAHAMA</v>
      </c>
      <c r="B74" s="27" t="s">
        <v>123</v>
      </c>
      <c r="C74" s="28" t="s">
        <v>124</v>
      </c>
      <c r="D74" s="28"/>
      <c r="E74" s="29">
        <v>5611</v>
      </c>
    </row>
    <row r="75" spans="1:5" x14ac:dyDescent="0.2">
      <c r="A75" s="32" t="str">
        <f t="shared" si="1"/>
        <v>ANGOLACOVE POINT</v>
      </c>
      <c r="B75" s="27" t="s">
        <v>123</v>
      </c>
      <c r="C75" s="28" t="s">
        <v>106</v>
      </c>
      <c r="D75" s="28"/>
      <c r="E75" s="29">
        <v>5700</v>
      </c>
    </row>
    <row r="76" spans="1:5" x14ac:dyDescent="0.2">
      <c r="A76" s="32" t="str">
        <f t="shared" si="1"/>
        <v>ANGOLAHUELVA</v>
      </c>
      <c r="B76" s="27" t="s">
        <v>123</v>
      </c>
      <c r="C76" s="28" t="s">
        <v>111</v>
      </c>
      <c r="D76" s="28"/>
      <c r="E76" s="29">
        <v>3769</v>
      </c>
    </row>
    <row r="77" spans="1:5" x14ac:dyDescent="0.2">
      <c r="A77" s="32" t="str">
        <f t="shared" si="1"/>
        <v>ANGOLALAKE CHARLES</v>
      </c>
      <c r="B77" s="27" t="s">
        <v>123</v>
      </c>
      <c r="C77" s="28" t="s">
        <v>113</v>
      </c>
      <c r="D77" s="28"/>
      <c r="E77" s="29">
        <v>6525</v>
      </c>
    </row>
    <row r="78" spans="1:5" x14ac:dyDescent="0.2">
      <c r="A78" s="32" t="str">
        <f t="shared" si="1"/>
        <v>ARUNBARCELONASUEZ</v>
      </c>
      <c r="B78" s="27" t="s">
        <v>125</v>
      </c>
      <c r="C78" s="28" t="s">
        <v>103</v>
      </c>
      <c r="D78" s="28" t="s">
        <v>104</v>
      </c>
      <c r="E78" s="29">
        <v>6011</v>
      </c>
    </row>
    <row r="79" spans="1:5" x14ac:dyDescent="0.2">
      <c r="A79" s="32" t="str">
        <f t="shared" si="1"/>
        <v>ARUNBARCELONA</v>
      </c>
      <c r="B79" s="27" t="s">
        <v>125</v>
      </c>
      <c r="C79" s="28" t="s">
        <v>103</v>
      </c>
      <c r="D79" s="28"/>
      <c r="E79" s="29">
        <v>10608</v>
      </c>
    </row>
    <row r="80" spans="1:5" x14ac:dyDescent="0.2">
      <c r="A80" s="32" t="str">
        <f t="shared" si="1"/>
        <v>ARUNCARTAGENASUEZ</v>
      </c>
      <c r="B80" s="27" t="s">
        <v>125</v>
      </c>
      <c r="C80" s="28" t="s">
        <v>105</v>
      </c>
      <c r="D80" s="28" t="s">
        <v>104</v>
      </c>
      <c r="E80" s="29">
        <v>6119</v>
      </c>
    </row>
    <row r="81" spans="1:5" x14ac:dyDescent="0.2">
      <c r="A81" s="32" t="str">
        <f t="shared" si="1"/>
        <v>ARUNCARTAGENA</v>
      </c>
      <c r="B81" s="27" t="s">
        <v>125</v>
      </c>
      <c r="C81" s="28" t="s">
        <v>105</v>
      </c>
      <c r="D81" s="28"/>
      <c r="E81" s="29">
        <v>10330</v>
      </c>
    </row>
    <row r="82" spans="1:5" x14ac:dyDescent="0.2">
      <c r="A82" s="32" t="str">
        <f t="shared" si="1"/>
        <v>ARUNCOVE POINTSUEZ</v>
      </c>
      <c r="B82" s="27" t="s">
        <v>125</v>
      </c>
      <c r="C82" s="28" t="s">
        <v>106</v>
      </c>
      <c r="D82" s="28" t="s">
        <v>104</v>
      </c>
      <c r="E82" s="29">
        <v>9821</v>
      </c>
    </row>
    <row r="83" spans="1:5" x14ac:dyDescent="0.2">
      <c r="A83" s="32" t="str">
        <f t="shared" si="1"/>
        <v>ARUNCOVE POINT</v>
      </c>
      <c r="B83" s="27" t="s">
        <v>125</v>
      </c>
      <c r="C83" s="28" t="s">
        <v>106</v>
      </c>
      <c r="D83" s="28"/>
      <c r="E83" s="29">
        <v>11910</v>
      </c>
    </row>
    <row r="84" spans="1:5" x14ac:dyDescent="0.2">
      <c r="A84" s="32" t="str">
        <f t="shared" si="1"/>
        <v>ARUNDABHOL</v>
      </c>
      <c r="B84" s="27" t="s">
        <v>125</v>
      </c>
      <c r="C84" s="28" t="s">
        <v>107</v>
      </c>
      <c r="D84" s="28"/>
      <c r="E84" s="29">
        <v>1844</v>
      </c>
    </row>
    <row r="85" spans="1:5" x14ac:dyDescent="0.2">
      <c r="A85" s="32" t="str">
        <f t="shared" si="1"/>
        <v>ARUNELBA ISLANDSUEZ</v>
      </c>
      <c r="B85" s="27" t="s">
        <v>125</v>
      </c>
      <c r="C85" s="28" t="s">
        <v>108</v>
      </c>
      <c r="D85" s="28" t="s">
        <v>104</v>
      </c>
      <c r="E85" s="29">
        <v>10020</v>
      </c>
    </row>
    <row r="86" spans="1:5" x14ac:dyDescent="0.2">
      <c r="A86" s="32" t="str">
        <f t="shared" si="1"/>
        <v>ARUNELBA ISLAND</v>
      </c>
      <c r="B86" s="27" t="s">
        <v>125</v>
      </c>
      <c r="C86" s="28" t="s">
        <v>108</v>
      </c>
      <c r="D86" s="28"/>
      <c r="E86" s="29">
        <v>11860</v>
      </c>
    </row>
    <row r="87" spans="1:5" x14ac:dyDescent="0.2">
      <c r="A87" s="32" t="str">
        <f t="shared" ref="A87:A150" si="2">+CONCATENATE(B87,C87,D87)</f>
        <v>ARUNEVERETTSUEZ</v>
      </c>
      <c r="B87" s="27" t="s">
        <v>125</v>
      </c>
      <c r="C87" s="28" t="s">
        <v>109</v>
      </c>
      <c r="D87" s="28" t="s">
        <v>104</v>
      </c>
      <c r="E87" s="29">
        <v>9382</v>
      </c>
    </row>
    <row r="88" spans="1:5" x14ac:dyDescent="0.2">
      <c r="A88" s="32" t="str">
        <f t="shared" si="2"/>
        <v>ARUNEVERETT</v>
      </c>
      <c r="B88" s="27" t="s">
        <v>125</v>
      </c>
      <c r="C88" s="28" t="s">
        <v>109</v>
      </c>
      <c r="D88" s="28"/>
      <c r="E88" s="29">
        <v>11709</v>
      </c>
    </row>
    <row r="89" spans="1:5" x14ac:dyDescent="0.2">
      <c r="A89" s="32" t="str">
        <f t="shared" si="2"/>
        <v>ARUNFOS SUR MERSUEZ</v>
      </c>
      <c r="B89" s="27" t="s">
        <v>125</v>
      </c>
      <c r="C89" s="28" t="s">
        <v>110</v>
      </c>
      <c r="D89" s="28" t="s">
        <v>104</v>
      </c>
      <c r="E89" s="29">
        <v>5879</v>
      </c>
    </row>
    <row r="90" spans="1:5" x14ac:dyDescent="0.2">
      <c r="A90" s="32" t="str">
        <f t="shared" si="2"/>
        <v>ARUNFOS SUR MER</v>
      </c>
      <c r="B90" s="27" t="s">
        <v>125</v>
      </c>
      <c r="C90" s="28" t="s">
        <v>110</v>
      </c>
      <c r="D90" s="28"/>
      <c r="E90" s="29">
        <v>10851</v>
      </c>
    </row>
    <row r="91" spans="1:5" x14ac:dyDescent="0.2">
      <c r="A91" s="32" t="str">
        <f t="shared" si="2"/>
        <v>ARUNHUELVASUEZ</v>
      </c>
      <c r="B91" s="27" t="s">
        <v>125</v>
      </c>
      <c r="C91" s="28" t="s">
        <v>111</v>
      </c>
      <c r="D91" s="28" t="s">
        <v>104</v>
      </c>
      <c r="E91" s="29">
        <v>6452</v>
      </c>
    </row>
    <row r="92" spans="1:5" x14ac:dyDescent="0.2">
      <c r="A92" s="32" t="str">
        <f t="shared" si="2"/>
        <v>ARUNHUELVA</v>
      </c>
      <c r="B92" s="27" t="s">
        <v>125</v>
      </c>
      <c r="C92" s="28" t="s">
        <v>111</v>
      </c>
      <c r="D92" s="28"/>
      <c r="E92" s="29">
        <v>10109</v>
      </c>
    </row>
    <row r="93" spans="1:5" x14ac:dyDescent="0.2">
      <c r="A93" s="32" t="str">
        <f t="shared" si="2"/>
        <v>ARUNINCHEON</v>
      </c>
      <c r="B93" s="27" t="s">
        <v>125</v>
      </c>
      <c r="C93" s="28" t="s">
        <v>112</v>
      </c>
      <c r="D93" s="28"/>
      <c r="E93" s="29">
        <v>3149</v>
      </c>
    </row>
    <row r="94" spans="1:5" x14ac:dyDescent="0.2">
      <c r="A94" s="32" t="str">
        <f t="shared" si="2"/>
        <v>ARUNLAKE CHARLESSUEZ</v>
      </c>
      <c r="B94" s="27" t="s">
        <v>125</v>
      </c>
      <c r="C94" s="28" t="s">
        <v>113</v>
      </c>
      <c r="D94" s="28" t="s">
        <v>104</v>
      </c>
      <c r="E94" s="29">
        <v>11041</v>
      </c>
    </row>
    <row r="95" spans="1:5" x14ac:dyDescent="0.2">
      <c r="A95" s="32" t="str">
        <f t="shared" si="2"/>
        <v>ARUNLAKE CHARLES</v>
      </c>
      <c r="B95" s="27" t="s">
        <v>125</v>
      </c>
      <c r="C95" s="28" t="s">
        <v>113</v>
      </c>
      <c r="D95" s="28"/>
      <c r="E95" s="29">
        <v>12434</v>
      </c>
    </row>
    <row r="96" spans="1:5" x14ac:dyDescent="0.2">
      <c r="A96" s="32" t="str">
        <f t="shared" si="2"/>
        <v>ARUNMARMARA EREGLISISUEZ</v>
      </c>
      <c r="B96" s="27" t="s">
        <v>125</v>
      </c>
      <c r="C96" s="28" t="s">
        <v>114</v>
      </c>
      <c r="D96" s="28" t="s">
        <v>104</v>
      </c>
      <c r="E96" s="29">
        <v>4904</v>
      </c>
    </row>
    <row r="97" spans="1:5" x14ac:dyDescent="0.2">
      <c r="A97" s="32" t="str">
        <f t="shared" si="2"/>
        <v>ARUNMARMARA EREGLISI</v>
      </c>
      <c r="B97" s="27" t="s">
        <v>125</v>
      </c>
      <c r="C97" s="28" t="s">
        <v>114</v>
      </c>
      <c r="D97" s="28"/>
      <c r="E97" s="29">
        <v>10757</v>
      </c>
    </row>
    <row r="98" spans="1:5" x14ac:dyDescent="0.2">
      <c r="A98" s="32" t="str">
        <f t="shared" si="2"/>
        <v>ARUNMONTOIR DE BRETAGNESUEZ</v>
      </c>
      <c r="B98" s="27" t="s">
        <v>125</v>
      </c>
      <c r="C98" s="28" t="s">
        <v>115</v>
      </c>
      <c r="D98" s="28" t="s">
        <v>104</v>
      </c>
      <c r="E98" s="29">
        <v>7291</v>
      </c>
    </row>
    <row r="99" spans="1:5" x14ac:dyDescent="0.2">
      <c r="A99" s="32" t="str">
        <f t="shared" si="2"/>
        <v>ARUNMONTOIR DE BRETAGNE</v>
      </c>
      <c r="B99" s="27" t="s">
        <v>125</v>
      </c>
      <c r="C99" s="28" t="s">
        <v>115</v>
      </c>
      <c r="D99" s="28"/>
      <c r="E99" s="29">
        <v>10758</v>
      </c>
    </row>
    <row r="100" spans="1:5" x14ac:dyDescent="0.2">
      <c r="A100" s="32" t="str">
        <f t="shared" si="2"/>
        <v>ARUNPANIGAGLIASUEZ</v>
      </c>
      <c r="B100" s="27" t="s">
        <v>125</v>
      </c>
      <c r="C100" s="28" t="s">
        <v>116</v>
      </c>
      <c r="D100" s="28" t="s">
        <v>104</v>
      </c>
      <c r="E100" s="29">
        <v>5720</v>
      </c>
    </row>
    <row r="101" spans="1:5" x14ac:dyDescent="0.2">
      <c r="A101" s="32" t="str">
        <f t="shared" si="2"/>
        <v>ARUNPANIGAGLIA</v>
      </c>
      <c r="B101" s="27" t="s">
        <v>125</v>
      </c>
      <c r="C101" s="28" t="s">
        <v>116</v>
      </c>
      <c r="D101" s="28"/>
      <c r="E101" s="29">
        <v>11573</v>
      </c>
    </row>
    <row r="102" spans="1:5" x14ac:dyDescent="0.2">
      <c r="A102" s="32" t="str">
        <f t="shared" si="2"/>
        <v>ARUNPUERTO RICOSUEZ</v>
      </c>
      <c r="B102" s="27" t="s">
        <v>125</v>
      </c>
      <c r="C102" s="28" t="s">
        <v>117</v>
      </c>
      <c r="D102" s="28" t="s">
        <v>104</v>
      </c>
      <c r="E102" s="29">
        <v>9749</v>
      </c>
    </row>
    <row r="103" spans="1:5" x14ac:dyDescent="0.2">
      <c r="A103" s="32" t="str">
        <f t="shared" si="2"/>
        <v>ARUNPUERTO RICO</v>
      </c>
      <c r="B103" s="27" t="s">
        <v>125</v>
      </c>
      <c r="C103" s="28" t="s">
        <v>117</v>
      </c>
      <c r="D103" s="28"/>
      <c r="E103" s="29">
        <v>10754</v>
      </c>
    </row>
    <row r="104" spans="1:5" x14ac:dyDescent="0.2">
      <c r="A104" s="32" t="str">
        <f t="shared" si="2"/>
        <v>ARUNSODEGAURA</v>
      </c>
      <c r="B104" s="27" t="s">
        <v>125</v>
      </c>
      <c r="C104" s="28" t="s">
        <v>118</v>
      </c>
      <c r="D104" s="28"/>
      <c r="E104" s="29">
        <v>3504</v>
      </c>
    </row>
    <row r="105" spans="1:5" x14ac:dyDescent="0.2">
      <c r="A105" s="32" t="str">
        <f t="shared" si="2"/>
        <v>ARUNZEEBRUGGESUEZ</v>
      </c>
      <c r="B105" s="27" t="s">
        <v>125</v>
      </c>
      <c r="C105" s="28" t="s">
        <v>119</v>
      </c>
      <c r="D105" s="28" t="s">
        <v>104</v>
      </c>
      <c r="E105" s="29">
        <v>7631</v>
      </c>
    </row>
    <row r="106" spans="1:5" x14ac:dyDescent="0.2">
      <c r="A106" s="32" t="str">
        <f t="shared" si="2"/>
        <v>ARUNZEEBRUGGE</v>
      </c>
      <c r="B106" s="27" t="s">
        <v>125</v>
      </c>
      <c r="C106" s="28" t="s">
        <v>119</v>
      </c>
      <c r="D106" s="28"/>
      <c r="E106" s="29">
        <v>11098</v>
      </c>
    </row>
    <row r="107" spans="1:5" x14ac:dyDescent="0.2">
      <c r="A107" s="32" t="str">
        <f t="shared" si="2"/>
        <v>ARZEWBARCELONA</v>
      </c>
      <c r="B107" s="27" t="s">
        <v>126</v>
      </c>
      <c r="C107" s="28" t="s">
        <v>103</v>
      </c>
      <c r="D107" s="28"/>
      <c r="E107" s="29">
        <v>343</v>
      </c>
    </row>
    <row r="108" spans="1:5" x14ac:dyDescent="0.2">
      <c r="A108" s="32" t="str">
        <f t="shared" si="2"/>
        <v>ARZEWCARTAGENA</v>
      </c>
      <c r="B108" s="27" t="s">
        <v>126</v>
      </c>
      <c r="C108" s="28" t="s">
        <v>105</v>
      </c>
      <c r="D108" s="28"/>
      <c r="E108" s="29">
        <v>113</v>
      </c>
    </row>
    <row r="109" spans="1:5" x14ac:dyDescent="0.2">
      <c r="A109" s="32" t="str">
        <f t="shared" si="2"/>
        <v>ARZEWCOVE POINT</v>
      </c>
      <c r="B109" s="27" t="s">
        <v>126</v>
      </c>
      <c r="C109" s="28" t="s">
        <v>106</v>
      </c>
      <c r="D109" s="28"/>
      <c r="E109" s="29">
        <v>3742</v>
      </c>
    </row>
    <row r="110" spans="1:5" x14ac:dyDescent="0.2">
      <c r="A110" s="32" t="str">
        <f t="shared" si="2"/>
        <v>ARZEWDABHOL</v>
      </c>
      <c r="B110" s="27" t="s">
        <v>126</v>
      </c>
      <c r="C110" s="28" t="s">
        <v>107</v>
      </c>
      <c r="D110" s="28"/>
      <c r="E110" s="29">
        <v>9929</v>
      </c>
    </row>
    <row r="111" spans="1:5" x14ac:dyDescent="0.2">
      <c r="A111" s="32" t="str">
        <f t="shared" si="2"/>
        <v>ARZEWDABHOLSUEZ</v>
      </c>
      <c r="B111" s="27" t="s">
        <v>126</v>
      </c>
      <c r="C111" s="28" t="s">
        <v>107</v>
      </c>
      <c r="D111" s="28" t="s">
        <v>104</v>
      </c>
      <c r="E111" s="29">
        <v>4725</v>
      </c>
    </row>
    <row r="112" spans="1:5" x14ac:dyDescent="0.2">
      <c r="A112" s="32" t="str">
        <f t="shared" si="2"/>
        <v>ARZEWELBA ISLAND</v>
      </c>
      <c r="B112" s="27" t="s">
        <v>126</v>
      </c>
      <c r="C112" s="28" t="s">
        <v>108</v>
      </c>
      <c r="D112" s="28"/>
      <c r="E112" s="29">
        <v>3941</v>
      </c>
    </row>
    <row r="113" spans="1:5" x14ac:dyDescent="0.2">
      <c r="A113" s="32" t="str">
        <f t="shared" si="2"/>
        <v>ARZEWEVERETT</v>
      </c>
      <c r="B113" s="27" t="s">
        <v>126</v>
      </c>
      <c r="C113" s="28" t="s">
        <v>109</v>
      </c>
      <c r="D113" s="28"/>
      <c r="E113" s="29">
        <v>3303</v>
      </c>
    </row>
    <row r="114" spans="1:5" x14ac:dyDescent="0.2">
      <c r="A114" s="32" t="str">
        <f t="shared" si="2"/>
        <v>ARZEWFOS SUR MER</v>
      </c>
      <c r="B114" s="27" t="s">
        <v>126</v>
      </c>
      <c r="C114" s="28" t="s">
        <v>110</v>
      </c>
      <c r="D114" s="28"/>
      <c r="E114" s="29">
        <v>579</v>
      </c>
    </row>
    <row r="115" spans="1:5" x14ac:dyDescent="0.2">
      <c r="A115" s="32" t="str">
        <f t="shared" si="2"/>
        <v>ARZEWHUELVA</v>
      </c>
      <c r="B115" s="27" t="s">
        <v>126</v>
      </c>
      <c r="C115" s="28" t="s">
        <v>111</v>
      </c>
      <c r="D115" s="28"/>
      <c r="E115" s="29">
        <v>373</v>
      </c>
    </row>
    <row r="116" spans="1:5" x14ac:dyDescent="0.2">
      <c r="A116" s="32" t="str">
        <f t="shared" si="2"/>
        <v>ARZEWINCHEONSUEZ</v>
      </c>
      <c r="B116" s="27" t="s">
        <v>126</v>
      </c>
      <c r="C116" s="28" t="s">
        <v>112</v>
      </c>
      <c r="D116" s="28" t="s">
        <v>104</v>
      </c>
      <c r="E116" s="29">
        <v>9241</v>
      </c>
    </row>
    <row r="117" spans="1:5" x14ac:dyDescent="0.2">
      <c r="A117" s="32" t="str">
        <f t="shared" si="2"/>
        <v>ARZEWINCHEON</v>
      </c>
      <c r="B117" s="27" t="s">
        <v>126</v>
      </c>
      <c r="C117" s="28" t="s">
        <v>112</v>
      </c>
      <c r="D117" s="28"/>
      <c r="E117" s="29">
        <v>13347</v>
      </c>
    </row>
    <row r="118" spans="1:5" x14ac:dyDescent="0.2">
      <c r="A118" s="32" t="str">
        <f t="shared" si="2"/>
        <v>ARZEWLAKE CHARLES</v>
      </c>
      <c r="B118" s="27" t="s">
        <v>126</v>
      </c>
      <c r="C118" s="28" t="s">
        <v>113</v>
      </c>
      <c r="D118" s="28"/>
      <c r="E118" s="29">
        <v>4962</v>
      </c>
    </row>
    <row r="119" spans="1:5" x14ac:dyDescent="0.2">
      <c r="A119" s="32" t="str">
        <f t="shared" si="2"/>
        <v>ARZEWMARMARA EREGLISI</v>
      </c>
      <c r="B119" s="27" t="s">
        <v>126</v>
      </c>
      <c r="C119" s="28" t="s">
        <v>114</v>
      </c>
      <c r="D119" s="28"/>
      <c r="E119" s="29">
        <v>1283</v>
      </c>
    </row>
    <row r="120" spans="1:5" x14ac:dyDescent="0.2">
      <c r="A120" s="32" t="str">
        <f t="shared" si="2"/>
        <v>ARZEWMONTOIR DE BRETAGNE</v>
      </c>
      <c r="B120" s="27" t="s">
        <v>126</v>
      </c>
      <c r="C120" s="28" t="s">
        <v>115</v>
      </c>
      <c r="D120" s="28"/>
      <c r="E120" s="29">
        <v>1212</v>
      </c>
    </row>
    <row r="121" spans="1:5" x14ac:dyDescent="0.2">
      <c r="A121" s="32" t="str">
        <f t="shared" si="2"/>
        <v>ARZEWPANIGAGLIA</v>
      </c>
      <c r="B121" s="27" t="s">
        <v>126</v>
      </c>
      <c r="C121" s="28" t="s">
        <v>116</v>
      </c>
      <c r="D121" s="28"/>
      <c r="E121" s="29">
        <v>1419</v>
      </c>
    </row>
    <row r="122" spans="1:5" x14ac:dyDescent="0.2">
      <c r="A122" s="32" t="str">
        <f t="shared" si="2"/>
        <v>ARZEWPUERTO RICO</v>
      </c>
      <c r="B122" s="27" t="s">
        <v>126</v>
      </c>
      <c r="C122" s="28" t="s">
        <v>117</v>
      </c>
      <c r="D122" s="28"/>
      <c r="E122" s="29">
        <v>3670</v>
      </c>
    </row>
    <row r="123" spans="1:5" x14ac:dyDescent="0.2">
      <c r="A123" s="32" t="str">
        <f t="shared" si="2"/>
        <v>ARZEWSODEGAURASUEZ</v>
      </c>
      <c r="B123" s="27" t="s">
        <v>126</v>
      </c>
      <c r="C123" s="28" t="s">
        <v>118</v>
      </c>
      <c r="D123" s="28" t="s">
        <v>104</v>
      </c>
      <c r="E123" s="29">
        <v>9596</v>
      </c>
    </row>
    <row r="124" spans="1:5" x14ac:dyDescent="0.2">
      <c r="A124" s="32" t="str">
        <f t="shared" si="2"/>
        <v>ARZEWSODEGAURA</v>
      </c>
      <c r="B124" s="27" t="s">
        <v>126</v>
      </c>
      <c r="C124" s="28" t="s">
        <v>118</v>
      </c>
      <c r="D124" s="28"/>
      <c r="E124" s="29">
        <v>13697</v>
      </c>
    </row>
    <row r="125" spans="1:5" x14ac:dyDescent="0.2">
      <c r="A125" s="32" t="str">
        <f t="shared" si="2"/>
        <v>ARZEWZEEBRUGGE</v>
      </c>
      <c r="B125" s="27" t="s">
        <v>126</v>
      </c>
      <c r="C125" s="28" t="s">
        <v>119</v>
      </c>
      <c r="D125" s="28"/>
      <c r="E125" s="29">
        <v>1552</v>
      </c>
    </row>
    <row r="126" spans="1:5" x14ac:dyDescent="0.2">
      <c r="A126" s="32" t="str">
        <f t="shared" si="2"/>
        <v>BONNIEBARCELONA</v>
      </c>
      <c r="B126" s="27" t="s">
        <v>127</v>
      </c>
      <c r="C126" s="28" t="s">
        <v>103</v>
      </c>
      <c r="D126" s="28"/>
      <c r="E126" s="29">
        <v>3824</v>
      </c>
    </row>
    <row r="127" spans="1:5" x14ac:dyDescent="0.2">
      <c r="A127" s="32" t="str">
        <f t="shared" si="2"/>
        <v>BONNIECOVE POINT</v>
      </c>
      <c r="B127" s="27" t="s">
        <v>127</v>
      </c>
      <c r="C127" s="28" t="s">
        <v>106</v>
      </c>
      <c r="D127" s="28"/>
      <c r="E127" s="29">
        <v>5265</v>
      </c>
    </row>
    <row r="128" spans="1:5" x14ac:dyDescent="0.2">
      <c r="A128" s="32" t="str">
        <f t="shared" si="2"/>
        <v>BONNIEELBA ISLAND</v>
      </c>
      <c r="B128" s="27" t="s">
        <v>127</v>
      </c>
      <c r="C128" s="28" t="s">
        <v>108</v>
      </c>
      <c r="D128" s="28"/>
      <c r="E128" s="29">
        <v>5322</v>
      </c>
    </row>
    <row r="129" spans="1:5" x14ac:dyDescent="0.2">
      <c r="A129" s="32" t="str">
        <f t="shared" si="2"/>
        <v>BONNIEHUELVA</v>
      </c>
      <c r="B129" s="27" t="s">
        <v>127</v>
      </c>
      <c r="C129" s="28" t="s">
        <v>111</v>
      </c>
      <c r="D129" s="28"/>
      <c r="E129" s="29">
        <v>3331</v>
      </c>
    </row>
    <row r="130" spans="1:5" x14ac:dyDescent="0.2">
      <c r="A130" s="32" t="str">
        <f t="shared" si="2"/>
        <v>BOTANGBARCELONASUEZ</v>
      </c>
      <c r="B130" s="27" t="s">
        <v>128</v>
      </c>
      <c r="C130" s="28" t="s">
        <v>103</v>
      </c>
      <c r="D130" s="28" t="s">
        <v>104</v>
      </c>
      <c r="E130" s="29">
        <v>7671</v>
      </c>
    </row>
    <row r="131" spans="1:5" x14ac:dyDescent="0.2">
      <c r="A131" s="32" t="str">
        <f t="shared" si="2"/>
        <v>BOTANGBARCELONA</v>
      </c>
      <c r="B131" s="27" t="s">
        <v>128</v>
      </c>
      <c r="C131" s="28" t="s">
        <v>103</v>
      </c>
      <c r="D131" s="28"/>
      <c r="E131" s="29">
        <v>11579</v>
      </c>
    </row>
    <row r="132" spans="1:5" x14ac:dyDescent="0.2">
      <c r="A132" s="32" t="str">
        <f t="shared" si="2"/>
        <v>BOTANGCARTAGENASUEZ</v>
      </c>
      <c r="B132" s="27" t="s">
        <v>128</v>
      </c>
      <c r="C132" s="28" t="s">
        <v>105</v>
      </c>
      <c r="D132" s="28" t="s">
        <v>104</v>
      </c>
      <c r="E132" s="29">
        <v>7779</v>
      </c>
    </row>
    <row r="133" spans="1:5" x14ac:dyDescent="0.2">
      <c r="A133" s="32" t="str">
        <f t="shared" si="2"/>
        <v>BOTANGCARTAGENA</v>
      </c>
      <c r="B133" s="27" t="s">
        <v>128</v>
      </c>
      <c r="C133" s="28" t="s">
        <v>105</v>
      </c>
      <c r="D133" s="28"/>
      <c r="E133" s="29">
        <v>11301</v>
      </c>
    </row>
    <row r="134" spans="1:5" x14ac:dyDescent="0.2">
      <c r="A134" s="32" t="str">
        <f t="shared" si="2"/>
        <v>BOTANGCOVE POINTSUEZ</v>
      </c>
      <c r="B134" s="27" t="s">
        <v>128</v>
      </c>
      <c r="C134" s="28" t="s">
        <v>106</v>
      </c>
      <c r="D134" s="28" t="s">
        <v>104</v>
      </c>
      <c r="E134" s="29">
        <v>11481</v>
      </c>
    </row>
    <row r="135" spans="1:5" x14ac:dyDescent="0.2">
      <c r="A135" s="32" t="str">
        <f t="shared" si="2"/>
        <v>BOTANGCOVE POINT</v>
      </c>
      <c r="B135" s="27" t="s">
        <v>128</v>
      </c>
      <c r="C135" s="28" t="s">
        <v>106</v>
      </c>
      <c r="D135" s="28"/>
      <c r="E135" s="29">
        <v>12881</v>
      </c>
    </row>
    <row r="136" spans="1:5" x14ac:dyDescent="0.2">
      <c r="A136" s="32" t="str">
        <f t="shared" si="2"/>
        <v>BOTANGDABHOL</v>
      </c>
      <c r="B136" s="27" t="s">
        <v>128</v>
      </c>
      <c r="C136" s="28" t="s">
        <v>107</v>
      </c>
      <c r="D136" s="28"/>
      <c r="E136" s="29">
        <v>3517</v>
      </c>
    </row>
    <row r="137" spans="1:5" x14ac:dyDescent="0.2">
      <c r="A137" s="32" t="str">
        <f t="shared" si="2"/>
        <v>BOTANGELBA ISLANDPANAMA</v>
      </c>
      <c r="B137" s="27" t="s">
        <v>128</v>
      </c>
      <c r="C137" s="28" t="s">
        <v>108</v>
      </c>
      <c r="D137" s="28" t="s">
        <v>122</v>
      </c>
      <c r="E137" s="29">
        <v>11469</v>
      </c>
    </row>
    <row r="138" spans="1:5" x14ac:dyDescent="0.2">
      <c r="A138" s="32" t="str">
        <f t="shared" si="2"/>
        <v>BOTANGELBA ISLAND</v>
      </c>
      <c r="B138" s="27" t="s">
        <v>128</v>
      </c>
      <c r="C138" s="28" t="s">
        <v>108</v>
      </c>
      <c r="D138" s="28"/>
      <c r="E138" s="29">
        <v>12831</v>
      </c>
    </row>
    <row r="139" spans="1:5" x14ac:dyDescent="0.2">
      <c r="A139" s="32" t="str">
        <f t="shared" si="2"/>
        <v>BOTANGEVERETTSUEZ</v>
      </c>
      <c r="B139" s="27" t="s">
        <v>128</v>
      </c>
      <c r="C139" s="28" t="s">
        <v>109</v>
      </c>
      <c r="D139" s="28" t="s">
        <v>104</v>
      </c>
      <c r="E139" s="29">
        <v>11042</v>
      </c>
    </row>
    <row r="140" spans="1:5" x14ac:dyDescent="0.2">
      <c r="A140" s="32" t="str">
        <f t="shared" si="2"/>
        <v>BOTANGEVERETT</v>
      </c>
      <c r="B140" s="27" t="s">
        <v>128</v>
      </c>
      <c r="C140" s="28" t="s">
        <v>109</v>
      </c>
      <c r="D140" s="28"/>
      <c r="E140" s="29">
        <v>12680</v>
      </c>
    </row>
    <row r="141" spans="1:5" x14ac:dyDescent="0.2">
      <c r="A141" s="32" t="str">
        <f t="shared" si="2"/>
        <v>BOTANGFOS SUR MERSUEZ</v>
      </c>
      <c r="B141" s="27" t="s">
        <v>128</v>
      </c>
      <c r="C141" s="28" t="s">
        <v>110</v>
      </c>
      <c r="D141" s="28" t="s">
        <v>104</v>
      </c>
      <c r="E141" s="29">
        <v>7539</v>
      </c>
    </row>
    <row r="142" spans="1:5" x14ac:dyDescent="0.2">
      <c r="A142" s="32" t="str">
        <f t="shared" si="2"/>
        <v>BOTANGFOS SUR MER</v>
      </c>
      <c r="B142" s="27" t="s">
        <v>128</v>
      </c>
      <c r="C142" s="28" t="s">
        <v>110</v>
      </c>
      <c r="D142" s="28"/>
      <c r="E142" s="29">
        <v>11822</v>
      </c>
    </row>
    <row r="143" spans="1:5" x14ac:dyDescent="0.2">
      <c r="A143" s="32" t="str">
        <f t="shared" si="2"/>
        <v>BOTANGHUELVASUEZ</v>
      </c>
      <c r="B143" s="27" t="s">
        <v>128</v>
      </c>
      <c r="C143" s="28" t="s">
        <v>111</v>
      </c>
      <c r="D143" s="28" t="s">
        <v>104</v>
      </c>
      <c r="E143" s="29">
        <v>8112</v>
      </c>
    </row>
    <row r="144" spans="1:5" x14ac:dyDescent="0.2">
      <c r="A144" s="32" t="str">
        <f t="shared" si="2"/>
        <v>BOTANGHUELVA</v>
      </c>
      <c r="B144" s="27" t="s">
        <v>128</v>
      </c>
      <c r="C144" s="28" t="s">
        <v>111</v>
      </c>
      <c r="D144" s="28"/>
      <c r="E144" s="29">
        <v>11080</v>
      </c>
    </row>
    <row r="145" spans="1:5" x14ac:dyDescent="0.2">
      <c r="A145" s="32" t="str">
        <f t="shared" si="2"/>
        <v>BOTANGINCHEON</v>
      </c>
      <c r="B145" s="27" t="s">
        <v>128</v>
      </c>
      <c r="C145" s="28" t="s">
        <v>112</v>
      </c>
      <c r="D145" s="28"/>
      <c r="E145" s="29">
        <v>2487</v>
      </c>
    </row>
    <row r="146" spans="1:5" x14ac:dyDescent="0.2">
      <c r="A146" s="32" t="str">
        <f t="shared" si="2"/>
        <v>BOTANGLAKE CHARLESPANAMA</v>
      </c>
      <c r="B146" s="27" t="s">
        <v>128</v>
      </c>
      <c r="C146" s="28" t="s">
        <v>113</v>
      </c>
      <c r="D146" s="28" t="s">
        <v>122</v>
      </c>
      <c r="E146" s="29">
        <v>11391</v>
      </c>
    </row>
    <row r="147" spans="1:5" x14ac:dyDescent="0.2">
      <c r="A147" s="32" t="str">
        <f t="shared" si="2"/>
        <v>BOTANGLAKE CHARLES</v>
      </c>
      <c r="B147" s="27" t="s">
        <v>128</v>
      </c>
      <c r="C147" s="28" t="s">
        <v>113</v>
      </c>
      <c r="D147" s="28"/>
      <c r="E147" s="29">
        <v>13405</v>
      </c>
    </row>
    <row r="148" spans="1:5" x14ac:dyDescent="0.2">
      <c r="A148" s="32" t="str">
        <f t="shared" si="2"/>
        <v>BOTANGMARMARA EREGLISISUEZ</v>
      </c>
      <c r="B148" s="27" t="s">
        <v>128</v>
      </c>
      <c r="C148" s="28" t="s">
        <v>114</v>
      </c>
      <c r="D148" s="28" t="s">
        <v>104</v>
      </c>
      <c r="E148" s="29">
        <v>6564</v>
      </c>
    </row>
    <row r="149" spans="1:5" x14ac:dyDescent="0.2">
      <c r="A149" s="32" t="str">
        <f t="shared" si="2"/>
        <v>BOTANGMARMARA EREGLISI</v>
      </c>
      <c r="B149" s="27" t="s">
        <v>128</v>
      </c>
      <c r="C149" s="28" t="s">
        <v>114</v>
      </c>
      <c r="D149" s="28"/>
      <c r="E149" s="29">
        <v>11728</v>
      </c>
    </row>
    <row r="150" spans="1:5" x14ac:dyDescent="0.2">
      <c r="A150" s="32" t="str">
        <f t="shared" si="2"/>
        <v>BOTANGMONTOIR DE BRETAGNESUEZ</v>
      </c>
      <c r="B150" s="27" t="s">
        <v>128</v>
      </c>
      <c r="C150" s="28" t="s">
        <v>115</v>
      </c>
      <c r="D150" s="28" t="s">
        <v>104</v>
      </c>
      <c r="E150" s="29">
        <v>8951</v>
      </c>
    </row>
    <row r="151" spans="1:5" x14ac:dyDescent="0.2">
      <c r="A151" s="32" t="str">
        <f t="shared" ref="A151:A214" si="3">+CONCATENATE(B151,C151,D151)</f>
        <v>BOTANGMONTOIR DE BRETAGNE</v>
      </c>
      <c r="B151" s="27" t="s">
        <v>128</v>
      </c>
      <c r="C151" s="28" t="s">
        <v>115</v>
      </c>
      <c r="D151" s="28"/>
      <c r="E151" s="29">
        <v>11729</v>
      </c>
    </row>
    <row r="152" spans="1:5" x14ac:dyDescent="0.2">
      <c r="A152" s="32" t="str">
        <f t="shared" si="3"/>
        <v>BOTANGPANIGAGLIASUEZ</v>
      </c>
      <c r="B152" s="27" t="s">
        <v>128</v>
      </c>
      <c r="C152" s="28" t="s">
        <v>116</v>
      </c>
      <c r="D152" s="28" t="s">
        <v>104</v>
      </c>
      <c r="E152" s="29">
        <v>7380</v>
      </c>
    </row>
    <row r="153" spans="1:5" x14ac:dyDescent="0.2">
      <c r="A153" s="32" t="str">
        <f t="shared" si="3"/>
        <v>BOTANGPANIGAGLIA</v>
      </c>
      <c r="B153" s="27" t="s">
        <v>128</v>
      </c>
      <c r="C153" s="28" t="s">
        <v>116</v>
      </c>
      <c r="D153" s="28"/>
      <c r="E153" s="29">
        <v>12544</v>
      </c>
    </row>
    <row r="154" spans="1:5" x14ac:dyDescent="0.2">
      <c r="A154" s="32" t="str">
        <f t="shared" si="3"/>
        <v>BOTANGPUERTO RICOPANAMA</v>
      </c>
      <c r="B154" s="27" t="s">
        <v>128</v>
      </c>
      <c r="C154" s="28" t="s">
        <v>117</v>
      </c>
      <c r="D154" s="28" t="s">
        <v>122</v>
      </c>
      <c r="E154" s="29">
        <v>10838</v>
      </c>
    </row>
    <row r="155" spans="1:5" x14ac:dyDescent="0.2">
      <c r="A155" s="32" t="str">
        <f t="shared" si="3"/>
        <v>BOTANGPUERTO RICO</v>
      </c>
      <c r="B155" s="27" t="s">
        <v>128</v>
      </c>
      <c r="C155" s="28" t="s">
        <v>117</v>
      </c>
      <c r="D155" s="28"/>
      <c r="E155" s="29">
        <v>11725</v>
      </c>
    </row>
    <row r="156" spans="1:5" x14ac:dyDescent="0.2">
      <c r="A156" s="32" t="str">
        <f t="shared" si="3"/>
        <v>BOTANGSODEGAURA</v>
      </c>
      <c r="B156" s="27" t="s">
        <v>128</v>
      </c>
      <c r="C156" s="28" t="s">
        <v>118</v>
      </c>
      <c r="D156" s="28"/>
      <c r="E156" s="29">
        <v>2657</v>
      </c>
    </row>
    <row r="157" spans="1:5" x14ac:dyDescent="0.2">
      <c r="A157" s="32" t="str">
        <f t="shared" si="3"/>
        <v>BOTANGZEEBRUGGESUEZ</v>
      </c>
      <c r="B157" s="27" t="s">
        <v>128</v>
      </c>
      <c r="C157" s="28" t="s">
        <v>119</v>
      </c>
      <c r="D157" s="28" t="s">
        <v>104</v>
      </c>
      <c r="E157" s="29">
        <v>9291</v>
      </c>
    </row>
    <row r="158" spans="1:5" x14ac:dyDescent="0.2">
      <c r="A158" s="32" t="str">
        <f t="shared" si="3"/>
        <v>BOTANGZEEBRUGGE</v>
      </c>
      <c r="B158" s="27" t="s">
        <v>128</v>
      </c>
      <c r="C158" s="28" t="s">
        <v>119</v>
      </c>
      <c r="D158" s="28"/>
      <c r="E158" s="29">
        <v>12069</v>
      </c>
    </row>
    <row r="159" spans="1:5" x14ac:dyDescent="0.2">
      <c r="A159" s="32" t="str">
        <f t="shared" si="3"/>
        <v>BRUNEIBARCELONASUEZ</v>
      </c>
      <c r="B159" s="27" t="s">
        <v>129</v>
      </c>
      <c r="C159" s="28" t="s">
        <v>103</v>
      </c>
      <c r="D159" s="28" t="s">
        <v>104</v>
      </c>
      <c r="E159" s="29">
        <v>7259</v>
      </c>
    </row>
    <row r="160" spans="1:5" x14ac:dyDescent="0.2">
      <c r="A160" s="32" t="str">
        <f t="shared" si="3"/>
        <v>BRUNEIBARCELONA</v>
      </c>
      <c r="B160" s="27" t="s">
        <v>129</v>
      </c>
      <c r="C160" s="28" t="s">
        <v>103</v>
      </c>
      <c r="D160" s="28"/>
      <c r="E160" s="29">
        <v>11593</v>
      </c>
    </row>
    <row r="161" spans="1:5" x14ac:dyDescent="0.2">
      <c r="A161" s="32" t="str">
        <f t="shared" si="3"/>
        <v>BRUNEICARTAGENASUEZ</v>
      </c>
      <c r="B161" s="27" t="s">
        <v>129</v>
      </c>
      <c r="C161" s="28" t="s">
        <v>105</v>
      </c>
      <c r="D161" s="28" t="s">
        <v>104</v>
      </c>
      <c r="E161" s="29">
        <v>7367</v>
      </c>
    </row>
    <row r="162" spans="1:5" x14ac:dyDescent="0.2">
      <c r="A162" s="32" t="str">
        <f t="shared" si="3"/>
        <v>BRUNEICARTAGENA</v>
      </c>
      <c r="B162" s="27" t="s">
        <v>129</v>
      </c>
      <c r="C162" s="28" t="s">
        <v>105</v>
      </c>
      <c r="D162" s="28"/>
      <c r="E162" s="29">
        <v>11315</v>
      </c>
    </row>
    <row r="163" spans="1:5" x14ac:dyDescent="0.2">
      <c r="A163" s="32" t="str">
        <f t="shared" si="3"/>
        <v>BRUNEICOVE POINTSUEZ</v>
      </c>
      <c r="B163" s="27" t="s">
        <v>129</v>
      </c>
      <c r="C163" s="28" t="s">
        <v>106</v>
      </c>
      <c r="D163" s="28" t="s">
        <v>104</v>
      </c>
      <c r="E163" s="29">
        <v>11069</v>
      </c>
    </row>
    <row r="164" spans="1:5" x14ac:dyDescent="0.2">
      <c r="A164" s="32" t="str">
        <f t="shared" si="3"/>
        <v>BRUNEICOVE POINT</v>
      </c>
      <c r="B164" s="27" t="s">
        <v>129</v>
      </c>
      <c r="C164" s="28" t="s">
        <v>106</v>
      </c>
      <c r="D164" s="28"/>
      <c r="E164" s="29">
        <v>12895</v>
      </c>
    </row>
    <row r="165" spans="1:5" x14ac:dyDescent="0.2">
      <c r="A165" s="32" t="str">
        <f t="shared" si="3"/>
        <v>BRUNEIDABHOL</v>
      </c>
      <c r="B165" s="27" t="s">
        <v>129</v>
      </c>
      <c r="C165" s="28" t="s">
        <v>107</v>
      </c>
      <c r="D165" s="28"/>
      <c r="E165" s="29">
        <v>3092</v>
      </c>
    </row>
    <row r="166" spans="1:5" x14ac:dyDescent="0.2">
      <c r="A166" s="32" t="str">
        <f t="shared" si="3"/>
        <v>BRUNEIELBA ISLANDSUEZ</v>
      </c>
      <c r="B166" s="27" t="s">
        <v>129</v>
      </c>
      <c r="C166" s="28" t="s">
        <v>108</v>
      </c>
      <c r="D166" s="28" t="s">
        <v>104</v>
      </c>
      <c r="E166" s="29">
        <v>11268</v>
      </c>
    </row>
    <row r="167" spans="1:5" x14ac:dyDescent="0.2">
      <c r="A167" s="32" t="str">
        <f t="shared" si="3"/>
        <v>BRUNEIELBA ISLAND</v>
      </c>
      <c r="B167" s="27" t="s">
        <v>129</v>
      </c>
      <c r="C167" s="28" t="s">
        <v>108</v>
      </c>
      <c r="D167" s="28"/>
      <c r="E167" s="29">
        <v>12845</v>
      </c>
    </row>
    <row r="168" spans="1:5" x14ac:dyDescent="0.2">
      <c r="A168" s="32" t="str">
        <f t="shared" si="3"/>
        <v>BRUNEIEVERETTSUEZ</v>
      </c>
      <c r="B168" s="27" t="s">
        <v>129</v>
      </c>
      <c r="C168" s="28" t="s">
        <v>109</v>
      </c>
      <c r="D168" s="28" t="s">
        <v>104</v>
      </c>
      <c r="E168" s="29">
        <v>10630</v>
      </c>
    </row>
    <row r="169" spans="1:5" x14ac:dyDescent="0.2">
      <c r="A169" s="32" t="str">
        <f t="shared" si="3"/>
        <v>BRUNEIEVERETT</v>
      </c>
      <c r="B169" s="27" t="s">
        <v>129</v>
      </c>
      <c r="C169" s="28" t="s">
        <v>109</v>
      </c>
      <c r="D169" s="28"/>
      <c r="E169" s="29">
        <v>12694</v>
      </c>
    </row>
    <row r="170" spans="1:5" x14ac:dyDescent="0.2">
      <c r="A170" s="32" t="str">
        <f t="shared" si="3"/>
        <v>BRUNEIFOS SUR MERSUEZ</v>
      </c>
      <c r="B170" s="27" t="s">
        <v>129</v>
      </c>
      <c r="C170" s="28" t="s">
        <v>110</v>
      </c>
      <c r="D170" s="28" t="s">
        <v>104</v>
      </c>
      <c r="E170" s="29">
        <v>7127</v>
      </c>
    </row>
    <row r="171" spans="1:5" x14ac:dyDescent="0.2">
      <c r="A171" s="32" t="str">
        <f t="shared" si="3"/>
        <v>BRUNEIFOS SUR MER</v>
      </c>
      <c r="B171" s="27" t="s">
        <v>129</v>
      </c>
      <c r="C171" s="28" t="s">
        <v>110</v>
      </c>
      <c r="D171" s="28"/>
      <c r="E171" s="29">
        <v>11836</v>
      </c>
    </row>
    <row r="172" spans="1:5" x14ac:dyDescent="0.2">
      <c r="A172" s="32" t="str">
        <f t="shared" si="3"/>
        <v>BRUNEIHUELVASUEZ</v>
      </c>
      <c r="B172" s="27" t="s">
        <v>129</v>
      </c>
      <c r="C172" s="28" t="s">
        <v>111</v>
      </c>
      <c r="D172" s="28" t="s">
        <v>104</v>
      </c>
      <c r="E172" s="29">
        <v>7700</v>
      </c>
    </row>
    <row r="173" spans="1:5" x14ac:dyDescent="0.2">
      <c r="A173" s="32" t="str">
        <f t="shared" si="3"/>
        <v>BRUNEIHUELVA</v>
      </c>
      <c r="B173" s="27" t="s">
        <v>129</v>
      </c>
      <c r="C173" s="28" t="s">
        <v>111</v>
      </c>
      <c r="D173" s="28"/>
      <c r="E173" s="29">
        <v>11094</v>
      </c>
    </row>
    <row r="174" spans="1:5" x14ac:dyDescent="0.2">
      <c r="A174" s="32" t="str">
        <f t="shared" si="3"/>
        <v>BRUNEIINCHEON</v>
      </c>
      <c r="B174" s="27" t="s">
        <v>129</v>
      </c>
      <c r="C174" s="28" t="s">
        <v>112</v>
      </c>
      <c r="D174" s="28"/>
      <c r="E174" s="29">
        <v>2026</v>
      </c>
    </row>
    <row r="175" spans="1:5" x14ac:dyDescent="0.2">
      <c r="A175" s="32" t="str">
        <f t="shared" si="3"/>
        <v>BRUNEILAKE CHARLESPANAMA</v>
      </c>
      <c r="B175" s="27" t="s">
        <v>129</v>
      </c>
      <c r="C175" s="28" t="s">
        <v>113</v>
      </c>
      <c r="D175" s="28" t="s">
        <v>122</v>
      </c>
      <c r="E175" s="29">
        <v>11385</v>
      </c>
    </row>
    <row r="176" spans="1:5" x14ac:dyDescent="0.2">
      <c r="A176" s="32" t="str">
        <f t="shared" si="3"/>
        <v>BRUNEILAKE CHARLES</v>
      </c>
      <c r="B176" s="27" t="s">
        <v>129</v>
      </c>
      <c r="C176" s="28" t="s">
        <v>113</v>
      </c>
      <c r="D176" s="28"/>
      <c r="E176" s="29">
        <v>13419</v>
      </c>
    </row>
    <row r="177" spans="1:5" x14ac:dyDescent="0.2">
      <c r="A177" s="32" t="str">
        <f t="shared" si="3"/>
        <v>BRUNEIMARMARA EREGLISISUEZ</v>
      </c>
      <c r="B177" s="27" t="s">
        <v>129</v>
      </c>
      <c r="C177" s="28" t="s">
        <v>114</v>
      </c>
      <c r="D177" s="28" t="s">
        <v>104</v>
      </c>
      <c r="E177" s="29">
        <v>6152</v>
      </c>
    </row>
    <row r="178" spans="1:5" x14ac:dyDescent="0.2">
      <c r="A178" s="32" t="str">
        <f t="shared" si="3"/>
        <v>BRUNEIMARMARA EREGLISI</v>
      </c>
      <c r="B178" s="27" t="s">
        <v>129</v>
      </c>
      <c r="C178" s="28" t="s">
        <v>114</v>
      </c>
      <c r="D178" s="28"/>
      <c r="E178" s="29">
        <v>11742</v>
      </c>
    </row>
    <row r="179" spans="1:5" x14ac:dyDescent="0.2">
      <c r="A179" s="32" t="str">
        <f t="shared" si="3"/>
        <v>BRUNEIMONTOIR DE BRETAGNESUEZ</v>
      </c>
      <c r="B179" s="27" t="s">
        <v>129</v>
      </c>
      <c r="C179" s="28" t="s">
        <v>115</v>
      </c>
      <c r="D179" s="28" t="s">
        <v>104</v>
      </c>
      <c r="E179" s="29">
        <v>8539</v>
      </c>
    </row>
    <row r="180" spans="1:5" x14ac:dyDescent="0.2">
      <c r="A180" s="32" t="str">
        <f t="shared" si="3"/>
        <v>BRUNEIMONTOIR DE BRETAGNE</v>
      </c>
      <c r="B180" s="27" t="s">
        <v>129</v>
      </c>
      <c r="C180" s="28" t="s">
        <v>115</v>
      </c>
      <c r="D180" s="28"/>
      <c r="E180" s="29">
        <v>11743</v>
      </c>
    </row>
    <row r="181" spans="1:5" x14ac:dyDescent="0.2">
      <c r="A181" s="32" t="str">
        <f t="shared" si="3"/>
        <v>BRUNEIPANIGAGLIASUEZ</v>
      </c>
      <c r="B181" s="27" t="s">
        <v>129</v>
      </c>
      <c r="C181" s="28" t="s">
        <v>116</v>
      </c>
      <c r="D181" s="28" t="s">
        <v>104</v>
      </c>
      <c r="E181" s="29">
        <v>6968</v>
      </c>
    </row>
    <row r="182" spans="1:5" x14ac:dyDescent="0.2">
      <c r="A182" s="32" t="str">
        <f t="shared" si="3"/>
        <v>BRUNEIPANIGAGLIA</v>
      </c>
      <c r="B182" s="27" t="s">
        <v>129</v>
      </c>
      <c r="C182" s="28" t="s">
        <v>116</v>
      </c>
      <c r="D182" s="28"/>
      <c r="E182" s="29">
        <v>12558</v>
      </c>
    </row>
    <row r="183" spans="1:5" x14ac:dyDescent="0.2">
      <c r="A183" s="32" t="str">
        <f t="shared" si="3"/>
        <v>BRUNEIPUERTO RICOPANAMA</v>
      </c>
      <c r="B183" s="27" t="s">
        <v>129</v>
      </c>
      <c r="C183" s="28" t="s">
        <v>117</v>
      </c>
      <c r="D183" s="28" t="s">
        <v>122</v>
      </c>
      <c r="E183" s="29">
        <v>10832</v>
      </c>
    </row>
    <row r="184" spans="1:5" x14ac:dyDescent="0.2">
      <c r="A184" s="32" t="str">
        <f t="shared" si="3"/>
        <v>BRUNEIPUERTO RICO</v>
      </c>
      <c r="B184" s="27" t="s">
        <v>129</v>
      </c>
      <c r="C184" s="28" t="s">
        <v>117</v>
      </c>
      <c r="D184" s="28"/>
      <c r="E184" s="29">
        <v>11739</v>
      </c>
    </row>
    <row r="185" spans="1:5" x14ac:dyDescent="0.2">
      <c r="A185" s="32" t="str">
        <f t="shared" si="3"/>
        <v>BRUNEISODEGAURA</v>
      </c>
      <c r="B185" s="27" t="s">
        <v>129</v>
      </c>
      <c r="C185" s="28" t="s">
        <v>118</v>
      </c>
      <c r="D185" s="28"/>
      <c r="E185" s="29">
        <v>2393</v>
      </c>
    </row>
    <row r="186" spans="1:5" x14ac:dyDescent="0.2">
      <c r="A186" s="32" t="str">
        <f t="shared" si="3"/>
        <v>BRUNEIZEEBRUGGESUEZ</v>
      </c>
      <c r="B186" s="27" t="s">
        <v>129</v>
      </c>
      <c r="C186" s="28" t="s">
        <v>119</v>
      </c>
      <c r="D186" s="28" t="s">
        <v>104</v>
      </c>
      <c r="E186" s="29">
        <v>8879</v>
      </c>
    </row>
    <row r="187" spans="1:5" x14ac:dyDescent="0.2">
      <c r="A187" s="32" t="str">
        <f t="shared" si="3"/>
        <v>BRUNEIZEEBRUGGE</v>
      </c>
      <c r="B187" s="27" t="s">
        <v>129</v>
      </c>
      <c r="C187" s="28" t="s">
        <v>119</v>
      </c>
      <c r="D187" s="28"/>
      <c r="E187" s="29">
        <v>12083</v>
      </c>
    </row>
    <row r="188" spans="1:5" x14ac:dyDescent="0.2">
      <c r="A188" s="32" t="str">
        <f t="shared" si="3"/>
        <v>MALAYSIALAKE CHARLES</v>
      </c>
      <c r="B188" s="27" t="s">
        <v>130</v>
      </c>
      <c r="C188" s="28" t="s">
        <v>113</v>
      </c>
      <c r="D188" s="28"/>
      <c r="E188" s="29">
        <v>13478</v>
      </c>
    </row>
    <row r="189" spans="1:5" x14ac:dyDescent="0.2">
      <c r="A189" s="32" t="str">
        <f t="shared" si="3"/>
        <v>MLNGBARCELONASUEZ</v>
      </c>
      <c r="B189" s="27" t="s">
        <v>131</v>
      </c>
      <c r="C189" s="28" t="s">
        <v>103</v>
      </c>
      <c r="D189" s="28" t="s">
        <v>104</v>
      </c>
      <c r="E189" s="29">
        <v>7119</v>
      </c>
    </row>
    <row r="190" spans="1:5" x14ac:dyDescent="0.2">
      <c r="A190" s="32" t="str">
        <f t="shared" si="3"/>
        <v>MLNGBARCELONA</v>
      </c>
      <c r="B190" s="27" t="s">
        <v>131</v>
      </c>
      <c r="C190" s="28" t="s">
        <v>103</v>
      </c>
      <c r="D190" s="28"/>
      <c r="E190" s="29">
        <v>11422</v>
      </c>
    </row>
    <row r="191" spans="1:5" x14ac:dyDescent="0.2">
      <c r="A191" s="32" t="str">
        <f t="shared" si="3"/>
        <v>MLNGCARTAGENASUEZ</v>
      </c>
      <c r="B191" s="27" t="s">
        <v>131</v>
      </c>
      <c r="C191" s="28" t="s">
        <v>105</v>
      </c>
      <c r="D191" s="28" t="s">
        <v>104</v>
      </c>
      <c r="E191" s="29">
        <v>7227</v>
      </c>
    </row>
    <row r="192" spans="1:5" x14ac:dyDescent="0.2">
      <c r="A192" s="32" t="str">
        <f t="shared" si="3"/>
        <v>MLNGCARTAGENA</v>
      </c>
      <c r="B192" s="27" t="s">
        <v>131</v>
      </c>
      <c r="C192" s="28" t="s">
        <v>105</v>
      </c>
      <c r="D192" s="28"/>
      <c r="E192" s="29">
        <v>11144</v>
      </c>
    </row>
    <row r="193" spans="1:5" x14ac:dyDescent="0.2">
      <c r="A193" s="32" t="str">
        <f t="shared" si="3"/>
        <v>MLNGCOVE POINTSUEZ</v>
      </c>
      <c r="B193" s="27" t="s">
        <v>131</v>
      </c>
      <c r="C193" s="28" t="s">
        <v>106</v>
      </c>
      <c r="D193" s="28" t="s">
        <v>104</v>
      </c>
      <c r="E193" s="29">
        <v>10929</v>
      </c>
    </row>
    <row r="194" spans="1:5" x14ac:dyDescent="0.2">
      <c r="A194" s="32" t="str">
        <f t="shared" si="3"/>
        <v>MLNGCOVE POINT</v>
      </c>
      <c r="B194" s="27" t="s">
        <v>131</v>
      </c>
      <c r="C194" s="28" t="s">
        <v>106</v>
      </c>
      <c r="D194" s="28"/>
      <c r="E194" s="29">
        <v>12724</v>
      </c>
    </row>
    <row r="195" spans="1:5" x14ac:dyDescent="0.2">
      <c r="A195" s="32" t="str">
        <f t="shared" si="3"/>
        <v>MLNGDABHOL</v>
      </c>
      <c r="B195" s="27" t="s">
        <v>131</v>
      </c>
      <c r="C195" s="28" t="s">
        <v>107</v>
      </c>
      <c r="D195" s="28"/>
      <c r="E195" s="29">
        <v>2952</v>
      </c>
    </row>
    <row r="196" spans="1:5" x14ac:dyDescent="0.2">
      <c r="A196" s="32" t="str">
        <f t="shared" si="3"/>
        <v>MLNGELBA ISLANDSUEZ</v>
      </c>
      <c r="B196" s="27" t="s">
        <v>131</v>
      </c>
      <c r="C196" s="28" t="s">
        <v>108</v>
      </c>
      <c r="D196" s="28" t="s">
        <v>104</v>
      </c>
      <c r="E196" s="29">
        <v>11128</v>
      </c>
    </row>
    <row r="197" spans="1:5" x14ac:dyDescent="0.2">
      <c r="A197" s="32" t="str">
        <f t="shared" si="3"/>
        <v>MLNGELBA ISLAND</v>
      </c>
      <c r="B197" s="27" t="s">
        <v>131</v>
      </c>
      <c r="C197" s="28" t="s">
        <v>108</v>
      </c>
      <c r="D197" s="28"/>
      <c r="E197" s="29">
        <v>12674</v>
      </c>
    </row>
    <row r="198" spans="1:5" x14ac:dyDescent="0.2">
      <c r="A198" s="32" t="str">
        <f t="shared" si="3"/>
        <v>MLNGEVERETTSUEZ</v>
      </c>
      <c r="B198" s="27" t="s">
        <v>131</v>
      </c>
      <c r="C198" s="28" t="s">
        <v>109</v>
      </c>
      <c r="D198" s="28" t="s">
        <v>104</v>
      </c>
      <c r="E198" s="29">
        <v>10490</v>
      </c>
    </row>
    <row r="199" spans="1:5" x14ac:dyDescent="0.2">
      <c r="A199" s="32" t="str">
        <f t="shared" si="3"/>
        <v>MLNGEVERETT</v>
      </c>
      <c r="B199" s="27" t="s">
        <v>131</v>
      </c>
      <c r="C199" s="28" t="s">
        <v>109</v>
      </c>
      <c r="D199" s="28"/>
      <c r="E199" s="29">
        <v>12523</v>
      </c>
    </row>
    <row r="200" spans="1:5" x14ac:dyDescent="0.2">
      <c r="A200" s="33" t="str">
        <f t="shared" si="3"/>
        <v>MLNGFOS SUR MERSUEZ</v>
      </c>
      <c r="B200" s="27" t="s">
        <v>131</v>
      </c>
      <c r="C200" s="28" t="s">
        <v>110</v>
      </c>
      <c r="D200" s="28" t="s">
        <v>104</v>
      </c>
      <c r="E200" s="29">
        <v>6987</v>
      </c>
    </row>
    <row r="201" spans="1:5" x14ac:dyDescent="0.2">
      <c r="A201" s="34" t="str">
        <f t="shared" si="3"/>
        <v>MLNGFOS SUR MER</v>
      </c>
      <c r="B201" s="27" t="s">
        <v>131</v>
      </c>
      <c r="C201" s="28" t="s">
        <v>110</v>
      </c>
      <c r="D201" s="28"/>
      <c r="E201" s="29">
        <v>11665</v>
      </c>
    </row>
    <row r="202" spans="1:5" x14ac:dyDescent="0.2">
      <c r="A202" s="34" t="str">
        <f t="shared" si="3"/>
        <v>MLNGHUELVASUEZ</v>
      </c>
      <c r="B202" s="27" t="s">
        <v>131</v>
      </c>
      <c r="C202" s="28" t="s">
        <v>111</v>
      </c>
      <c r="D202" s="28" t="s">
        <v>104</v>
      </c>
      <c r="E202" s="29">
        <v>7560</v>
      </c>
    </row>
    <row r="203" spans="1:5" x14ac:dyDescent="0.2">
      <c r="A203" s="34" t="str">
        <f t="shared" si="3"/>
        <v>MLNGHUELVA</v>
      </c>
      <c r="B203" s="27" t="s">
        <v>131</v>
      </c>
      <c r="C203" s="28" t="s">
        <v>111</v>
      </c>
      <c r="D203" s="28"/>
      <c r="E203" s="29">
        <v>10923</v>
      </c>
    </row>
    <row r="204" spans="1:5" x14ac:dyDescent="0.2">
      <c r="A204" s="34" t="str">
        <f t="shared" si="3"/>
        <v>MLNGINCHEON</v>
      </c>
      <c r="B204" s="27" t="s">
        <v>131</v>
      </c>
      <c r="C204" s="28" t="s">
        <v>112</v>
      </c>
      <c r="D204" s="28"/>
      <c r="E204" s="29">
        <v>2426</v>
      </c>
    </row>
    <row r="205" spans="1:5" x14ac:dyDescent="0.2">
      <c r="A205" s="34" t="str">
        <f t="shared" si="3"/>
        <v>MLNGLAKE CHARLESPANAMA</v>
      </c>
      <c r="B205" s="27" t="s">
        <v>131</v>
      </c>
      <c r="C205" s="28" t="s">
        <v>113</v>
      </c>
      <c r="D205" s="28" t="s">
        <v>122</v>
      </c>
      <c r="E205" s="29">
        <v>11723</v>
      </c>
    </row>
    <row r="206" spans="1:5" x14ac:dyDescent="0.2">
      <c r="A206" s="34" t="str">
        <f t="shared" si="3"/>
        <v>MLNGLAKE CHARLES</v>
      </c>
      <c r="B206" s="27" t="s">
        <v>131</v>
      </c>
      <c r="C206" s="28" t="s">
        <v>113</v>
      </c>
      <c r="D206" s="28"/>
      <c r="E206" s="29">
        <v>13248</v>
      </c>
    </row>
    <row r="207" spans="1:5" x14ac:dyDescent="0.2">
      <c r="A207" s="34" t="str">
        <f t="shared" si="3"/>
        <v>MLNGMARMARA EREGLISISUEZ</v>
      </c>
      <c r="B207" s="27" t="s">
        <v>131</v>
      </c>
      <c r="C207" s="28" t="s">
        <v>114</v>
      </c>
      <c r="D207" s="28" t="s">
        <v>104</v>
      </c>
      <c r="E207" s="29">
        <v>6012</v>
      </c>
    </row>
    <row r="208" spans="1:5" x14ac:dyDescent="0.2">
      <c r="A208" s="34" t="str">
        <f t="shared" si="3"/>
        <v>MLNGMARMARA EREGLISI</v>
      </c>
      <c r="B208" s="27" t="s">
        <v>131</v>
      </c>
      <c r="C208" s="28" t="s">
        <v>114</v>
      </c>
      <c r="D208" s="28"/>
      <c r="E208" s="29">
        <v>11571</v>
      </c>
    </row>
    <row r="209" spans="1:5" x14ac:dyDescent="0.2">
      <c r="A209" s="34" t="str">
        <f t="shared" si="3"/>
        <v>MLNGMONTOIR DE BRETAGNESUEZ</v>
      </c>
      <c r="B209" s="27" t="s">
        <v>131</v>
      </c>
      <c r="C209" s="28" t="s">
        <v>115</v>
      </c>
      <c r="D209" s="28" t="s">
        <v>104</v>
      </c>
      <c r="E209" s="29">
        <v>8399</v>
      </c>
    </row>
    <row r="210" spans="1:5" x14ac:dyDescent="0.2">
      <c r="A210" s="34" t="str">
        <f t="shared" si="3"/>
        <v>MLNGMONTOIR DE BRETAGNE</v>
      </c>
      <c r="B210" s="27" t="s">
        <v>131</v>
      </c>
      <c r="C210" s="28" t="s">
        <v>115</v>
      </c>
      <c r="D210" s="28"/>
      <c r="E210" s="29">
        <v>11572</v>
      </c>
    </row>
    <row r="211" spans="1:5" x14ac:dyDescent="0.2">
      <c r="A211" s="34" t="str">
        <f t="shared" si="3"/>
        <v>MLNGPANIGAGLIASUEZ</v>
      </c>
      <c r="B211" s="27" t="s">
        <v>131</v>
      </c>
      <c r="C211" s="28" t="s">
        <v>116</v>
      </c>
      <c r="D211" s="28" t="s">
        <v>104</v>
      </c>
      <c r="E211" s="29">
        <v>6828</v>
      </c>
    </row>
    <row r="212" spans="1:5" x14ac:dyDescent="0.2">
      <c r="A212" s="34" t="str">
        <f t="shared" si="3"/>
        <v>MLNGPANIGAGLIA</v>
      </c>
      <c r="B212" s="27" t="s">
        <v>131</v>
      </c>
      <c r="C212" s="28" t="s">
        <v>116</v>
      </c>
      <c r="D212" s="28"/>
      <c r="E212" s="29">
        <v>12387</v>
      </c>
    </row>
    <row r="213" spans="1:5" x14ac:dyDescent="0.2">
      <c r="A213" s="34" t="str">
        <f t="shared" si="3"/>
        <v>MLNGPUERTO RICOSUEZ</v>
      </c>
      <c r="B213" s="27" t="s">
        <v>131</v>
      </c>
      <c r="C213" s="28" t="s">
        <v>117</v>
      </c>
      <c r="D213" s="28" t="s">
        <v>104</v>
      </c>
      <c r="E213" s="29">
        <v>10857</v>
      </c>
    </row>
    <row r="214" spans="1:5" x14ac:dyDescent="0.2">
      <c r="A214" s="34" t="str">
        <f t="shared" si="3"/>
        <v>MLNGPUERTO RICO</v>
      </c>
      <c r="B214" s="27" t="s">
        <v>131</v>
      </c>
      <c r="C214" s="28" t="s">
        <v>117</v>
      </c>
      <c r="D214" s="28"/>
      <c r="E214" s="29">
        <v>11568</v>
      </c>
    </row>
    <row r="215" spans="1:5" x14ac:dyDescent="0.2">
      <c r="A215" s="34" t="str">
        <f t="shared" ref="A215:A278" si="4">+CONCATENATE(B215,C215,D215)</f>
        <v>MLNGSODEGAURA</v>
      </c>
      <c r="B215" s="27" t="s">
        <v>131</v>
      </c>
      <c r="C215" s="28" t="s">
        <v>118</v>
      </c>
      <c r="D215" s="28"/>
      <c r="E215" s="29">
        <v>2718</v>
      </c>
    </row>
    <row r="216" spans="1:5" x14ac:dyDescent="0.2">
      <c r="A216" s="34" t="str">
        <f t="shared" si="4"/>
        <v>MLNGZEEBRUGGESUEZ</v>
      </c>
      <c r="B216" s="27" t="s">
        <v>131</v>
      </c>
      <c r="C216" s="28" t="s">
        <v>119</v>
      </c>
      <c r="D216" s="28" t="s">
        <v>104</v>
      </c>
      <c r="E216" s="29">
        <v>8739</v>
      </c>
    </row>
    <row r="217" spans="1:5" x14ac:dyDescent="0.2">
      <c r="A217" s="34" t="str">
        <f t="shared" si="4"/>
        <v>MLNGZEEBRUGGE</v>
      </c>
      <c r="B217" s="27" t="s">
        <v>131</v>
      </c>
      <c r="C217" s="28" t="s">
        <v>119</v>
      </c>
      <c r="D217" s="28"/>
      <c r="E217" s="29">
        <v>11912</v>
      </c>
    </row>
    <row r="218" spans="1:5" x14ac:dyDescent="0.2">
      <c r="A218" s="34" t="str">
        <f t="shared" si="4"/>
        <v>BONNIELAKE CHARLES</v>
      </c>
      <c r="B218" s="27" t="s">
        <v>127</v>
      </c>
      <c r="C218" s="28" t="s">
        <v>113</v>
      </c>
      <c r="D218" s="28"/>
      <c r="E218" s="29">
        <v>6103</v>
      </c>
    </row>
    <row r="219" spans="1:5" x14ac:dyDescent="0.2">
      <c r="A219" s="34" t="str">
        <f t="shared" si="4"/>
        <v>NLNGBARCELONA</v>
      </c>
      <c r="B219" s="27" t="s">
        <v>132</v>
      </c>
      <c r="C219" s="28" t="s">
        <v>103</v>
      </c>
      <c r="D219" s="28"/>
      <c r="E219" s="29">
        <v>3824</v>
      </c>
    </row>
    <row r="220" spans="1:5" x14ac:dyDescent="0.2">
      <c r="A220" s="34" t="str">
        <f t="shared" si="4"/>
        <v>NLNGCARTAGENA</v>
      </c>
      <c r="B220" s="27" t="s">
        <v>132</v>
      </c>
      <c r="C220" s="28" t="s">
        <v>105</v>
      </c>
      <c r="D220" s="28"/>
      <c r="E220" s="29">
        <v>3546</v>
      </c>
    </row>
    <row r="221" spans="1:5" x14ac:dyDescent="0.2">
      <c r="A221" s="34" t="str">
        <f t="shared" si="4"/>
        <v>NLNGCOVE POINT</v>
      </c>
      <c r="B221" s="27" t="s">
        <v>132</v>
      </c>
      <c r="C221" s="28" t="s">
        <v>106</v>
      </c>
      <c r="D221" s="28"/>
      <c r="E221" s="29">
        <v>5265</v>
      </c>
    </row>
    <row r="222" spans="1:5" x14ac:dyDescent="0.2">
      <c r="A222" s="34" t="str">
        <f t="shared" si="4"/>
        <v>NLNGDABHOL</v>
      </c>
      <c r="B222" s="27" t="s">
        <v>132</v>
      </c>
      <c r="C222" s="28" t="s">
        <v>107</v>
      </c>
      <c r="D222" s="28"/>
      <c r="E222" s="29">
        <v>6988</v>
      </c>
    </row>
    <row r="223" spans="1:5" x14ac:dyDescent="0.2">
      <c r="A223" s="34" t="str">
        <f t="shared" si="4"/>
        <v>NLNGELBA ISLAND</v>
      </c>
      <c r="B223" s="27" t="s">
        <v>132</v>
      </c>
      <c r="C223" s="28" t="s">
        <v>108</v>
      </c>
      <c r="D223" s="28"/>
      <c r="E223" s="29">
        <v>5322</v>
      </c>
    </row>
    <row r="224" spans="1:5" x14ac:dyDescent="0.2">
      <c r="A224" s="34" t="str">
        <f t="shared" si="4"/>
        <v>NLNGEVERETT</v>
      </c>
      <c r="B224" s="27" t="s">
        <v>132</v>
      </c>
      <c r="C224" s="28" t="s">
        <v>109</v>
      </c>
      <c r="D224" s="28"/>
      <c r="E224" s="29">
        <v>4980</v>
      </c>
    </row>
    <row r="225" spans="1:5" x14ac:dyDescent="0.2">
      <c r="A225" s="34" t="str">
        <f t="shared" si="4"/>
        <v>NLNGFOS SUR MER</v>
      </c>
      <c r="B225" s="27" t="s">
        <v>132</v>
      </c>
      <c r="C225" s="28" t="s">
        <v>110</v>
      </c>
      <c r="D225" s="28"/>
      <c r="E225" s="29">
        <v>4067</v>
      </c>
    </row>
    <row r="226" spans="1:5" x14ac:dyDescent="0.2">
      <c r="A226" s="34" t="str">
        <f t="shared" si="4"/>
        <v>NLNGHUELVA</v>
      </c>
      <c r="B226" s="27" t="s">
        <v>132</v>
      </c>
      <c r="C226" s="28" t="s">
        <v>111</v>
      </c>
      <c r="D226" s="28"/>
      <c r="E226" s="29">
        <v>3331</v>
      </c>
    </row>
    <row r="227" spans="1:5" x14ac:dyDescent="0.2">
      <c r="A227" s="34" t="str">
        <f t="shared" si="4"/>
        <v>NLNGINCHEON</v>
      </c>
      <c r="B227" s="27" t="s">
        <v>132</v>
      </c>
      <c r="C227" s="28" t="s">
        <v>112</v>
      </c>
      <c r="D227" s="28"/>
      <c r="E227" s="29">
        <v>10406</v>
      </c>
    </row>
    <row r="228" spans="1:5" x14ac:dyDescent="0.2">
      <c r="A228" s="34" t="str">
        <f t="shared" si="4"/>
        <v>NLNGLAKE CHARLES</v>
      </c>
      <c r="B228" s="27" t="s">
        <v>132</v>
      </c>
      <c r="C228" s="28" t="s">
        <v>113</v>
      </c>
      <c r="D228" s="28"/>
      <c r="E228" s="29">
        <v>6103</v>
      </c>
    </row>
    <row r="229" spans="1:5" x14ac:dyDescent="0.2">
      <c r="A229" s="34" t="str">
        <f t="shared" si="4"/>
        <v>NLNGMARMARA EREGLISI</v>
      </c>
      <c r="B229" s="27" t="s">
        <v>132</v>
      </c>
      <c r="C229" s="28" t="s">
        <v>114</v>
      </c>
      <c r="D229" s="28"/>
      <c r="E229" s="29">
        <v>4826</v>
      </c>
    </row>
    <row r="230" spans="1:5" x14ac:dyDescent="0.2">
      <c r="A230" s="34" t="str">
        <f t="shared" si="4"/>
        <v>NLNGMONTOIR DE BRETAGNE</v>
      </c>
      <c r="B230" s="27" t="s">
        <v>132</v>
      </c>
      <c r="C230" s="28" t="s">
        <v>115</v>
      </c>
      <c r="D230" s="28"/>
      <c r="E230" s="29">
        <v>3980</v>
      </c>
    </row>
    <row r="231" spans="1:5" x14ac:dyDescent="0.2">
      <c r="A231" s="34" t="str">
        <f t="shared" si="4"/>
        <v>NLNGPANIGAGLIA</v>
      </c>
      <c r="B231" s="27" t="s">
        <v>132</v>
      </c>
      <c r="C231" s="28" t="s">
        <v>116</v>
      </c>
      <c r="D231" s="28"/>
      <c r="E231" s="29">
        <v>4960</v>
      </c>
    </row>
    <row r="232" spans="1:5" x14ac:dyDescent="0.2">
      <c r="A232" s="34" t="str">
        <f t="shared" si="4"/>
        <v>NLNGPUERTO RICO</v>
      </c>
      <c r="B232" s="27" t="s">
        <v>132</v>
      </c>
      <c r="C232" s="28" t="s">
        <v>117</v>
      </c>
      <c r="D232" s="28"/>
      <c r="E232" s="29">
        <v>4457</v>
      </c>
    </row>
    <row r="233" spans="1:5" x14ac:dyDescent="0.2">
      <c r="A233" s="34" t="str">
        <f t="shared" si="4"/>
        <v>NLNGSODEGAURA</v>
      </c>
      <c r="B233" s="27" t="s">
        <v>132</v>
      </c>
      <c r="C233" s="28" t="s">
        <v>118</v>
      </c>
      <c r="D233" s="28"/>
      <c r="E233" s="29">
        <v>10756</v>
      </c>
    </row>
    <row r="234" spans="1:5" x14ac:dyDescent="0.2">
      <c r="A234" s="34" t="str">
        <f t="shared" si="4"/>
        <v>NLNGZEEBRUGGE</v>
      </c>
      <c r="B234" s="27" t="s">
        <v>132</v>
      </c>
      <c r="C234" s="28" t="s">
        <v>119</v>
      </c>
      <c r="D234" s="28"/>
      <c r="E234" s="29">
        <v>4320</v>
      </c>
    </row>
    <row r="235" spans="1:5" x14ac:dyDescent="0.2">
      <c r="A235" s="34" t="str">
        <f t="shared" si="4"/>
        <v>NW SHELFBARCELONASUEZ</v>
      </c>
      <c r="B235" s="27" t="s">
        <v>133</v>
      </c>
      <c r="C235" s="28" t="s">
        <v>103</v>
      </c>
      <c r="D235" s="28" t="s">
        <v>104</v>
      </c>
      <c r="E235" s="29">
        <v>7775</v>
      </c>
    </row>
    <row r="236" spans="1:5" x14ac:dyDescent="0.2">
      <c r="A236" s="34" t="str">
        <f t="shared" si="4"/>
        <v>NW SHELFBARCELONA</v>
      </c>
      <c r="B236" s="27" t="s">
        <v>133</v>
      </c>
      <c r="C236" s="28" t="s">
        <v>103</v>
      </c>
      <c r="D236" s="28"/>
      <c r="E236" s="29">
        <v>10858</v>
      </c>
    </row>
    <row r="237" spans="1:5" x14ac:dyDescent="0.2">
      <c r="A237" s="34" t="str">
        <f t="shared" si="4"/>
        <v>NW SHELFCARTAGENASUEZ</v>
      </c>
      <c r="B237" s="27" t="s">
        <v>133</v>
      </c>
      <c r="C237" s="28" t="s">
        <v>105</v>
      </c>
      <c r="D237" s="28" t="s">
        <v>104</v>
      </c>
      <c r="E237" s="29">
        <v>7883</v>
      </c>
    </row>
    <row r="238" spans="1:5" x14ac:dyDescent="0.2">
      <c r="A238" s="34" t="str">
        <f t="shared" si="4"/>
        <v>NW SHELFCARTAGENA</v>
      </c>
      <c r="B238" s="27" t="s">
        <v>133</v>
      </c>
      <c r="C238" s="28" t="s">
        <v>105</v>
      </c>
      <c r="D238" s="28"/>
      <c r="E238" s="29">
        <v>10580</v>
      </c>
    </row>
    <row r="239" spans="1:5" x14ac:dyDescent="0.2">
      <c r="A239" s="34" t="str">
        <f t="shared" si="4"/>
        <v>NW SHELFCOVE POINTSUEZ</v>
      </c>
      <c r="B239" s="27" t="s">
        <v>133</v>
      </c>
      <c r="C239" s="28" t="s">
        <v>106</v>
      </c>
      <c r="D239" s="28" t="s">
        <v>104</v>
      </c>
      <c r="E239" s="29">
        <v>11585</v>
      </c>
    </row>
    <row r="240" spans="1:5" x14ac:dyDescent="0.2">
      <c r="A240" s="34" t="str">
        <f t="shared" si="4"/>
        <v>NW SHELFCOVE POINT</v>
      </c>
      <c r="B240" s="27" t="s">
        <v>133</v>
      </c>
      <c r="C240" s="28" t="s">
        <v>106</v>
      </c>
      <c r="D240" s="28"/>
      <c r="E240" s="29">
        <v>12160</v>
      </c>
    </row>
    <row r="241" spans="1:5" x14ac:dyDescent="0.2">
      <c r="A241" s="34" t="str">
        <f t="shared" si="4"/>
        <v>NW SHELFDABHOL</v>
      </c>
      <c r="B241" s="27" t="s">
        <v>133</v>
      </c>
      <c r="C241" s="28" t="s">
        <v>107</v>
      </c>
      <c r="D241" s="28"/>
      <c r="E241" s="29">
        <v>3702</v>
      </c>
    </row>
    <row r="242" spans="1:5" x14ac:dyDescent="0.2">
      <c r="A242" s="34" t="str">
        <f t="shared" si="4"/>
        <v>NW SHELFELBA ISLANDSUEZ</v>
      </c>
      <c r="B242" s="27" t="s">
        <v>133</v>
      </c>
      <c r="C242" s="28" t="s">
        <v>108</v>
      </c>
      <c r="D242" s="28" t="s">
        <v>104</v>
      </c>
      <c r="E242" s="29">
        <v>11712</v>
      </c>
    </row>
    <row r="243" spans="1:5" x14ac:dyDescent="0.2">
      <c r="A243" s="34" t="str">
        <f t="shared" si="4"/>
        <v>NW SHELFELBA ISLAND</v>
      </c>
      <c r="B243" s="27" t="s">
        <v>133</v>
      </c>
      <c r="C243" s="28" t="s">
        <v>108</v>
      </c>
      <c r="D243" s="28"/>
      <c r="E243" s="29">
        <v>12110</v>
      </c>
    </row>
    <row r="244" spans="1:5" x14ac:dyDescent="0.2">
      <c r="A244" s="34" t="str">
        <f t="shared" si="4"/>
        <v>NW SHELFEVERETTSUEZ</v>
      </c>
      <c r="B244" s="27" t="s">
        <v>133</v>
      </c>
      <c r="C244" s="28" t="s">
        <v>109</v>
      </c>
      <c r="D244" s="28" t="s">
        <v>104</v>
      </c>
      <c r="E244" s="29">
        <v>11146</v>
      </c>
    </row>
    <row r="245" spans="1:5" x14ac:dyDescent="0.2">
      <c r="A245" s="34" t="str">
        <f t="shared" si="4"/>
        <v>NW SHELFEVERETT</v>
      </c>
      <c r="B245" s="27" t="s">
        <v>133</v>
      </c>
      <c r="C245" s="28" t="s">
        <v>109</v>
      </c>
      <c r="D245" s="28"/>
      <c r="E245" s="29">
        <v>11959</v>
      </c>
    </row>
    <row r="246" spans="1:5" x14ac:dyDescent="0.2">
      <c r="A246" s="34" t="str">
        <f t="shared" si="4"/>
        <v>NW SHELFFOS SUR MERSUEZ</v>
      </c>
      <c r="B246" s="27" t="s">
        <v>133</v>
      </c>
      <c r="C246" s="28" t="s">
        <v>110</v>
      </c>
      <c r="D246" s="28" t="s">
        <v>104</v>
      </c>
      <c r="E246" s="29">
        <v>7643</v>
      </c>
    </row>
    <row r="247" spans="1:5" x14ac:dyDescent="0.2">
      <c r="A247" s="34" t="str">
        <f t="shared" si="4"/>
        <v>NW SHELFFOS SUR MER</v>
      </c>
      <c r="B247" s="27" t="s">
        <v>133</v>
      </c>
      <c r="C247" s="28" t="s">
        <v>110</v>
      </c>
      <c r="D247" s="28"/>
      <c r="E247" s="29">
        <v>11101</v>
      </c>
    </row>
    <row r="248" spans="1:5" x14ac:dyDescent="0.2">
      <c r="A248" s="34" t="str">
        <f t="shared" si="4"/>
        <v>NW SHELFHUELVASUEZ</v>
      </c>
      <c r="B248" s="27" t="s">
        <v>133</v>
      </c>
      <c r="C248" s="28" t="s">
        <v>111</v>
      </c>
      <c r="D248" s="28" t="s">
        <v>104</v>
      </c>
      <c r="E248" s="29">
        <v>8216</v>
      </c>
    </row>
    <row r="249" spans="1:5" x14ac:dyDescent="0.2">
      <c r="A249" s="34" t="str">
        <f t="shared" si="4"/>
        <v>NW SHELFHUELVA</v>
      </c>
      <c r="B249" s="27" t="s">
        <v>133</v>
      </c>
      <c r="C249" s="28" t="s">
        <v>111</v>
      </c>
      <c r="D249" s="28"/>
      <c r="E249" s="29">
        <v>10359</v>
      </c>
    </row>
    <row r="250" spans="1:5" x14ac:dyDescent="0.2">
      <c r="A250" s="34" t="str">
        <f t="shared" si="4"/>
        <v>NW SHELFINCHEON</v>
      </c>
      <c r="B250" s="27" t="s">
        <v>133</v>
      </c>
      <c r="C250" s="28" t="s">
        <v>112</v>
      </c>
      <c r="D250" s="28"/>
      <c r="E250" s="29">
        <v>3634</v>
      </c>
    </row>
    <row r="251" spans="1:5" x14ac:dyDescent="0.2">
      <c r="A251" s="34" t="str">
        <f t="shared" si="4"/>
        <v>NW SHELFLAKE CHARLESPANAMA</v>
      </c>
      <c r="B251" s="27" t="s">
        <v>133</v>
      </c>
      <c r="C251" s="28" t="s">
        <v>113</v>
      </c>
      <c r="D251" s="28" t="s">
        <v>122</v>
      </c>
      <c r="E251" s="29">
        <v>11654</v>
      </c>
    </row>
    <row r="252" spans="1:5" x14ac:dyDescent="0.2">
      <c r="A252" s="34" t="str">
        <f t="shared" si="4"/>
        <v>NW SHELFLAKE CHARLES</v>
      </c>
      <c r="B252" s="27" t="s">
        <v>133</v>
      </c>
      <c r="C252" s="28" t="s">
        <v>113</v>
      </c>
      <c r="D252" s="28"/>
      <c r="E252" s="29">
        <v>12684</v>
      </c>
    </row>
    <row r="253" spans="1:5" x14ac:dyDescent="0.2">
      <c r="A253" s="34" t="str">
        <f t="shared" si="4"/>
        <v>NW SHELFMARMARA EREGLISISUEZ</v>
      </c>
      <c r="B253" s="27" t="s">
        <v>133</v>
      </c>
      <c r="C253" s="28" t="s">
        <v>114</v>
      </c>
      <c r="D253" s="28" t="s">
        <v>104</v>
      </c>
      <c r="E253" s="29">
        <v>6668</v>
      </c>
    </row>
    <row r="254" spans="1:5" x14ac:dyDescent="0.2">
      <c r="A254" s="34" t="str">
        <f t="shared" si="4"/>
        <v>NW SHELFMARMARA EREGLISI</v>
      </c>
      <c r="B254" s="27" t="s">
        <v>133</v>
      </c>
      <c r="C254" s="28" t="s">
        <v>114</v>
      </c>
      <c r="D254" s="28"/>
      <c r="E254" s="29">
        <v>11007</v>
      </c>
    </row>
    <row r="255" spans="1:5" x14ac:dyDescent="0.2">
      <c r="A255" s="34" t="str">
        <f t="shared" si="4"/>
        <v>NW SHELFMONTOIR DE BRETAGNESUEZ</v>
      </c>
      <c r="B255" s="27" t="s">
        <v>133</v>
      </c>
      <c r="C255" s="28" t="s">
        <v>115</v>
      </c>
      <c r="D255" s="28" t="s">
        <v>104</v>
      </c>
      <c r="E255" s="29">
        <v>9055</v>
      </c>
    </row>
    <row r="256" spans="1:5" x14ac:dyDescent="0.2">
      <c r="A256" s="34" t="str">
        <f t="shared" si="4"/>
        <v>NW SHELFMONTOIR DE BRETAGNE</v>
      </c>
      <c r="B256" s="27" t="s">
        <v>133</v>
      </c>
      <c r="C256" s="28" t="s">
        <v>115</v>
      </c>
      <c r="D256" s="28"/>
      <c r="E256" s="29">
        <v>11008</v>
      </c>
    </row>
    <row r="257" spans="1:5" x14ac:dyDescent="0.2">
      <c r="A257" s="34" t="str">
        <f t="shared" si="4"/>
        <v>NW SHELFPANIGAGLIASUEZ</v>
      </c>
      <c r="B257" s="27" t="s">
        <v>133</v>
      </c>
      <c r="C257" s="28" t="s">
        <v>116</v>
      </c>
      <c r="D257" s="28" t="s">
        <v>104</v>
      </c>
      <c r="E257" s="29">
        <v>7484</v>
      </c>
    </row>
    <row r="258" spans="1:5" x14ac:dyDescent="0.2">
      <c r="A258" s="34" t="str">
        <f t="shared" si="4"/>
        <v>NW SHELFPANIGAGLIA</v>
      </c>
      <c r="B258" s="27" t="s">
        <v>133</v>
      </c>
      <c r="C258" s="28" t="s">
        <v>116</v>
      </c>
      <c r="D258" s="28"/>
      <c r="E258" s="29">
        <v>11823</v>
      </c>
    </row>
    <row r="259" spans="1:5" x14ac:dyDescent="0.2">
      <c r="A259" s="34" t="str">
        <f t="shared" si="4"/>
        <v>NW SHELFPUERTO RICO</v>
      </c>
      <c r="B259" s="27" t="s">
        <v>133</v>
      </c>
      <c r="C259" s="28" t="s">
        <v>117</v>
      </c>
      <c r="D259" s="28"/>
      <c r="E259" s="29">
        <v>11004</v>
      </c>
    </row>
    <row r="260" spans="1:5" x14ac:dyDescent="0.2">
      <c r="A260" s="34" t="str">
        <f t="shared" si="4"/>
        <v>NW SHELFSODEGAURA</v>
      </c>
      <c r="B260" s="27" t="s">
        <v>133</v>
      </c>
      <c r="C260" s="28" t="s">
        <v>118</v>
      </c>
      <c r="D260" s="28"/>
      <c r="E260" s="29">
        <v>3628</v>
      </c>
    </row>
    <row r="261" spans="1:5" x14ac:dyDescent="0.2">
      <c r="A261" s="34" t="str">
        <f t="shared" si="4"/>
        <v>NW SHELFZEEBRUGGESUEZ</v>
      </c>
      <c r="B261" s="27" t="s">
        <v>133</v>
      </c>
      <c r="C261" s="28" t="s">
        <v>119</v>
      </c>
      <c r="D261" s="28" t="s">
        <v>104</v>
      </c>
      <c r="E261" s="29">
        <v>9395</v>
      </c>
    </row>
    <row r="262" spans="1:5" x14ac:dyDescent="0.2">
      <c r="A262" s="34" t="str">
        <f t="shared" si="4"/>
        <v>NW SHELFZEEBRUGGE</v>
      </c>
      <c r="B262" s="27" t="s">
        <v>133</v>
      </c>
      <c r="C262" s="28" t="s">
        <v>119</v>
      </c>
      <c r="D262" s="28"/>
      <c r="E262" s="29">
        <v>11348</v>
      </c>
    </row>
    <row r="263" spans="1:5" x14ac:dyDescent="0.2">
      <c r="A263" s="34" t="str">
        <f t="shared" si="4"/>
        <v>OLNGBARCELONASUEZ</v>
      </c>
      <c r="B263" s="27" t="s">
        <v>134</v>
      </c>
      <c r="C263" s="28" t="s">
        <v>103</v>
      </c>
      <c r="D263" s="28" t="s">
        <v>104</v>
      </c>
      <c r="E263" s="29">
        <v>4180</v>
      </c>
    </row>
    <row r="264" spans="1:5" x14ac:dyDescent="0.2">
      <c r="A264" s="34" t="str">
        <f t="shared" si="4"/>
        <v>OLNGBARCELONA</v>
      </c>
      <c r="B264" s="27" t="s">
        <v>134</v>
      </c>
      <c r="C264" s="28" t="s">
        <v>103</v>
      </c>
      <c r="D264" s="28"/>
      <c r="E264" s="29">
        <v>10043</v>
      </c>
    </row>
    <row r="265" spans="1:5" x14ac:dyDescent="0.2">
      <c r="A265" s="34" t="str">
        <f t="shared" si="4"/>
        <v>OLNGCARTAGENASUEZ</v>
      </c>
      <c r="B265" s="27" t="s">
        <v>134</v>
      </c>
      <c r="C265" s="28" t="s">
        <v>105</v>
      </c>
      <c r="D265" s="28" t="s">
        <v>104</v>
      </c>
      <c r="E265" s="29">
        <v>4288</v>
      </c>
    </row>
    <row r="266" spans="1:5" x14ac:dyDescent="0.2">
      <c r="A266" s="34" t="str">
        <f t="shared" si="4"/>
        <v>OLNGCARTAGENA</v>
      </c>
      <c r="B266" s="27" t="s">
        <v>134</v>
      </c>
      <c r="C266" s="28" t="s">
        <v>105</v>
      </c>
      <c r="D266" s="28"/>
      <c r="E266" s="29">
        <v>9765</v>
      </c>
    </row>
    <row r="267" spans="1:5" x14ac:dyDescent="0.2">
      <c r="A267" s="34" t="str">
        <f t="shared" si="4"/>
        <v>OLNGCOVE POINTSUEZ</v>
      </c>
      <c r="B267" s="27" t="s">
        <v>134</v>
      </c>
      <c r="C267" s="28" t="s">
        <v>106</v>
      </c>
      <c r="D267" s="28" t="s">
        <v>104</v>
      </c>
      <c r="E267" s="29">
        <v>7990</v>
      </c>
    </row>
    <row r="268" spans="1:5" x14ac:dyDescent="0.2">
      <c r="A268" s="34" t="str">
        <f t="shared" si="4"/>
        <v>OLNGCOVE POINT</v>
      </c>
      <c r="B268" s="27" t="s">
        <v>134</v>
      </c>
      <c r="C268" s="28" t="s">
        <v>106</v>
      </c>
      <c r="D268" s="28"/>
      <c r="E268" s="29">
        <v>11345</v>
      </c>
    </row>
    <row r="269" spans="1:5" x14ac:dyDescent="0.2">
      <c r="A269" s="34" t="str">
        <f t="shared" si="4"/>
        <v>OLNGDABHOL</v>
      </c>
      <c r="B269" s="27" t="s">
        <v>134</v>
      </c>
      <c r="C269" s="28" t="s">
        <v>107</v>
      </c>
      <c r="D269" s="28"/>
      <c r="E269" s="29">
        <v>853</v>
      </c>
    </row>
    <row r="270" spans="1:5" x14ac:dyDescent="0.2">
      <c r="A270" s="34" t="str">
        <f t="shared" si="4"/>
        <v>OLNGELBA ISLANDSUEZ</v>
      </c>
      <c r="B270" s="27" t="s">
        <v>134</v>
      </c>
      <c r="C270" s="28" t="s">
        <v>108</v>
      </c>
      <c r="D270" s="28" t="s">
        <v>104</v>
      </c>
      <c r="E270" s="29">
        <v>8189</v>
      </c>
    </row>
    <row r="271" spans="1:5" x14ac:dyDescent="0.2">
      <c r="A271" s="34" t="str">
        <f t="shared" si="4"/>
        <v>OLNGELBA ISLAND</v>
      </c>
      <c r="B271" s="27" t="s">
        <v>134</v>
      </c>
      <c r="C271" s="28" t="s">
        <v>108</v>
      </c>
      <c r="D271" s="28"/>
      <c r="E271" s="29">
        <v>11295</v>
      </c>
    </row>
    <row r="272" spans="1:5" x14ac:dyDescent="0.2">
      <c r="A272" s="34" t="str">
        <f t="shared" si="4"/>
        <v>OLNGEVERETTSUEZ</v>
      </c>
      <c r="B272" s="27" t="s">
        <v>134</v>
      </c>
      <c r="C272" s="28" t="s">
        <v>109</v>
      </c>
      <c r="D272" s="28" t="s">
        <v>104</v>
      </c>
      <c r="E272" s="29">
        <v>7551</v>
      </c>
    </row>
    <row r="273" spans="1:5" x14ac:dyDescent="0.2">
      <c r="A273" s="34" t="str">
        <f t="shared" si="4"/>
        <v>OLNGEVERETT</v>
      </c>
      <c r="B273" s="27" t="s">
        <v>134</v>
      </c>
      <c r="C273" s="28" t="s">
        <v>109</v>
      </c>
      <c r="D273" s="28"/>
      <c r="E273" s="29">
        <v>11144</v>
      </c>
    </row>
    <row r="274" spans="1:5" x14ac:dyDescent="0.2">
      <c r="A274" s="34" t="str">
        <f t="shared" si="4"/>
        <v>OLNGFOS SUR MERSUEZ</v>
      </c>
      <c r="B274" s="27" t="s">
        <v>134</v>
      </c>
      <c r="C274" s="28" t="s">
        <v>110</v>
      </c>
      <c r="D274" s="28" t="s">
        <v>104</v>
      </c>
      <c r="E274" s="29">
        <v>4048</v>
      </c>
    </row>
    <row r="275" spans="1:5" x14ac:dyDescent="0.2">
      <c r="A275" s="34" t="str">
        <f t="shared" si="4"/>
        <v>OLNGFOS SUR MER</v>
      </c>
      <c r="B275" s="27" t="s">
        <v>134</v>
      </c>
      <c r="C275" s="28" t="s">
        <v>110</v>
      </c>
      <c r="D275" s="28"/>
      <c r="E275" s="29">
        <v>10286</v>
      </c>
    </row>
    <row r="276" spans="1:5" x14ac:dyDescent="0.2">
      <c r="A276" s="34" t="str">
        <f t="shared" si="4"/>
        <v>OLNGHUELVASUEZ</v>
      </c>
      <c r="B276" s="27" t="s">
        <v>134</v>
      </c>
      <c r="C276" s="28" t="s">
        <v>111</v>
      </c>
      <c r="D276" s="28" t="s">
        <v>104</v>
      </c>
      <c r="E276" s="29">
        <v>4621</v>
      </c>
    </row>
    <row r="277" spans="1:5" x14ac:dyDescent="0.2">
      <c r="A277" s="34" t="str">
        <f t="shared" si="4"/>
        <v>OLNGHUELVA</v>
      </c>
      <c r="B277" s="27" t="s">
        <v>134</v>
      </c>
      <c r="C277" s="28" t="s">
        <v>111</v>
      </c>
      <c r="D277" s="28"/>
      <c r="E277" s="29">
        <v>9544</v>
      </c>
    </row>
    <row r="278" spans="1:5" x14ac:dyDescent="0.2">
      <c r="A278" s="34" t="str">
        <f t="shared" si="4"/>
        <v>OLNGINCHEON</v>
      </c>
      <c r="B278" s="27" t="s">
        <v>134</v>
      </c>
      <c r="C278" s="28" t="s">
        <v>112</v>
      </c>
      <c r="D278" s="28"/>
      <c r="E278" s="29">
        <v>5690</v>
      </c>
    </row>
    <row r="279" spans="1:5" x14ac:dyDescent="0.2">
      <c r="A279" s="34" t="str">
        <f t="shared" ref="A279:A342" si="5">+CONCATENATE(B279,C279,D279)</f>
        <v>OLNGLAKE CHARLESSUEZ</v>
      </c>
      <c r="B279" s="27" t="s">
        <v>134</v>
      </c>
      <c r="C279" s="28" t="s">
        <v>113</v>
      </c>
      <c r="D279" s="28" t="s">
        <v>104</v>
      </c>
      <c r="E279" s="29">
        <v>9210</v>
      </c>
    </row>
    <row r="280" spans="1:5" x14ac:dyDescent="0.2">
      <c r="A280" s="34" t="str">
        <f t="shared" si="5"/>
        <v>OLNGLAKE CHARLES</v>
      </c>
      <c r="B280" s="27" t="s">
        <v>134</v>
      </c>
      <c r="C280" s="28" t="s">
        <v>113</v>
      </c>
      <c r="D280" s="28"/>
      <c r="E280" s="29">
        <v>11869</v>
      </c>
    </row>
    <row r="281" spans="1:5" x14ac:dyDescent="0.2">
      <c r="A281" s="34" t="str">
        <f t="shared" si="5"/>
        <v>OLNGMARMARA EREGLISISUEZ</v>
      </c>
      <c r="B281" s="27" t="s">
        <v>134</v>
      </c>
      <c r="C281" s="28" t="s">
        <v>114</v>
      </c>
      <c r="D281" s="28" t="s">
        <v>104</v>
      </c>
      <c r="E281" s="29">
        <v>3073</v>
      </c>
    </row>
    <row r="282" spans="1:5" x14ac:dyDescent="0.2">
      <c r="A282" s="34" t="str">
        <f t="shared" si="5"/>
        <v>OLNGMARMARA EREGLISI</v>
      </c>
      <c r="B282" s="27" t="s">
        <v>134</v>
      </c>
      <c r="C282" s="28" t="s">
        <v>114</v>
      </c>
      <c r="D282" s="28"/>
      <c r="E282" s="29">
        <v>10192</v>
      </c>
    </row>
    <row r="283" spans="1:5" x14ac:dyDescent="0.2">
      <c r="A283" s="34" t="str">
        <f t="shared" si="5"/>
        <v>OLNGMONTOIR DE BRETAGNESUEZ</v>
      </c>
      <c r="B283" s="27" t="s">
        <v>134</v>
      </c>
      <c r="C283" s="28" t="s">
        <v>115</v>
      </c>
      <c r="D283" s="28" t="s">
        <v>104</v>
      </c>
      <c r="E283" s="29">
        <v>5460</v>
      </c>
    </row>
    <row r="284" spans="1:5" x14ac:dyDescent="0.2">
      <c r="A284" s="34" t="str">
        <f t="shared" si="5"/>
        <v>OLNGMONTOIR DE BRETAGNE</v>
      </c>
      <c r="B284" s="27" t="s">
        <v>134</v>
      </c>
      <c r="C284" s="28" t="s">
        <v>115</v>
      </c>
      <c r="D284" s="28"/>
      <c r="E284" s="29">
        <v>10193</v>
      </c>
    </row>
    <row r="285" spans="1:5" x14ac:dyDescent="0.2">
      <c r="A285" s="34" t="str">
        <f t="shared" si="5"/>
        <v>OLNGPANIGAGLIASUEZ</v>
      </c>
      <c r="B285" s="27" t="s">
        <v>134</v>
      </c>
      <c r="C285" s="28" t="s">
        <v>116</v>
      </c>
      <c r="D285" s="28" t="s">
        <v>104</v>
      </c>
      <c r="E285" s="29">
        <v>3889</v>
      </c>
    </row>
    <row r="286" spans="1:5" x14ac:dyDescent="0.2">
      <c r="A286" s="34" t="str">
        <f t="shared" si="5"/>
        <v>OLNGPANIGAGLIA</v>
      </c>
      <c r="B286" s="27" t="s">
        <v>134</v>
      </c>
      <c r="C286" s="28" t="s">
        <v>116</v>
      </c>
      <c r="D286" s="28"/>
      <c r="E286" s="29">
        <v>11008</v>
      </c>
    </row>
    <row r="287" spans="1:5" x14ac:dyDescent="0.2">
      <c r="A287" s="34" t="str">
        <f t="shared" si="5"/>
        <v>OLNGPUERTO RICOSUEZ</v>
      </c>
      <c r="B287" s="27" t="s">
        <v>134</v>
      </c>
      <c r="C287" s="28" t="s">
        <v>117</v>
      </c>
      <c r="D287" s="28" t="s">
        <v>104</v>
      </c>
      <c r="E287" s="29">
        <v>7918</v>
      </c>
    </row>
    <row r="288" spans="1:5" x14ac:dyDescent="0.2">
      <c r="A288" s="34" t="str">
        <f t="shared" si="5"/>
        <v>OLNGPUERTO RICO</v>
      </c>
      <c r="B288" s="27" t="s">
        <v>134</v>
      </c>
      <c r="C288" s="28" t="s">
        <v>117</v>
      </c>
      <c r="D288" s="28"/>
      <c r="E288" s="29">
        <v>10189</v>
      </c>
    </row>
    <row r="289" spans="1:5" x14ac:dyDescent="0.2">
      <c r="A289" s="34" t="str">
        <f t="shared" si="5"/>
        <v>OLNGSODEGAURA</v>
      </c>
      <c r="B289" s="27" t="s">
        <v>134</v>
      </c>
      <c r="C289" s="28" t="s">
        <v>118</v>
      </c>
      <c r="D289" s="28"/>
      <c r="E289" s="29">
        <v>6045</v>
      </c>
    </row>
    <row r="290" spans="1:5" x14ac:dyDescent="0.2">
      <c r="A290" s="34" t="str">
        <f t="shared" si="5"/>
        <v>OLNGZEEBRUGGESUEZ</v>
      </c>
      <c r="B290" s="27" t="s">
        <v>134</v>
      </c>
      <c r="C290" s="28" t="s">
        <v>119</v>
      </c>
      <c r="D290" s="28" t="s">
        <v>104</v>
      </c>
      <c r="E290" s="29">
        <v>5800</v>
      </c>
    </row>
    <row r="291" spans="1:5" x14ac:dyDescent="0.2">
      <c r="A291" s="34" t="str">
        <f t="shared" si="5"/>
        <v>OLNGZEEBRUGGE</v>
      </c>
      <c r="B291" s="27" t="s">
        <v>134</v>
      </c>
      <c r="C291" s="28" t="s">
        <v>119</v>
      </c>
      <c r="D291" s="28"/>
      <c r="E291" s="29">
        <v>10533</v>
      </c>
    </row>
    <row r="292" spans="1:5" x14ac:dyDescent="0.2">
      <c r="A292" s="34" t="str">
        <f t="shared" si="5"/>
        <v>PORT SAIDELBA ISLAND</v>
      </c>
      <c r="B292" s="27" t="s">
        <v>135</v>
      </c>
      <c r="C292" s="28" t="s">
        <v>108</v>
      </c>
      <c r="D292" s="28"/>
      <c r="E292" s="29">
        <v>5597</v>
      </c>
    </row>
    <row r="293" spans="1:5" x14ac:dyDescent="0.2">
      <c r="A293" s="34" t="str">
        <f t="shared" si="5"/>
        <v>PORT SAIDHUELVA</v>
      </c>
      <c r="B293" s="27" t="s">
        <v>135</v>
      </c>
      <c r="C293" s="28" t="s">
        <v>111</v>
      </c>
      <c r="D293" s="28"/>
      <c r="E293" s="29">
        <v>2029</v>
      </c>
    </row>
    <row r="294" spans="1:5" x14ac:dyDescent="0.2">
      <c r="A294" s="34" t="str">
        <f t="shared" si="5"/>
        <v>PORT SAIDLAKE CHARLES</v>
      </c>
      <c r="B294" s="27" t="s">
        <v>135</v>
      </c>
      <c r="C294" s="28" t="s">
        <v>113</v>
      </c>
      <c r="D294" s="28"/>
      <c r="E294" s="29">
        <v>6618</v>
      </c>
    </row>
    <row r="295" spans="1:5" x14ac:dyDescent="0.2">
      <c r="A295" s="34" t="str">
        <f t="shared" si="5"/>
        <v>PORTOFSPAINCOVE POINT</v>
      </c>
      <c r="B295" s="27" t="s">
        <v>136</v>
      </c>
      <c r="C295" s="28" t="s">
        <v>106</v>
      </c>
      <c r="D295" s="28"/>
      <c r="E295" s="29">
        <v>1919</v>
      </c>
    </row>
    <row r="296" spans="1:5" x14ac:dyDescent="0.2">
      <c r="A296" s="34" t="str">
        <f t="shared" si="5"/>
        <v>PORTOFSPAINECO</v>
      </c>
      <c r="B296" s="27" t="s">
        <v>136</v>
      </c>
      <c r="C296" s="28" t="s">
        <v>137</v>
      </c>
      <c r="D296" s="28"/>
      <c r="E296" s="29">
        <v>538</v>
      </c>
    </row>
    <row r="297" spans="1:5" x14ac:dyDescent="0.2">
      <c r="A297" s="34" t="str">
        <f t="shared" si="5"/>
        <v>PORTOFSPAINEVERETT</v>
      </c>
      <c r="B297" s="27" t="s">
        <v>136</v>
      </c>
      <c r="C297" s="28" t="s">
        <v>109</v>
      </c>
      <c r="D297" s="28"/>
      <c r="E297" s="29">
        <v>2001</v>
      </c>
    </row>
    <row r="298" spans="1:5" x14ac:dyDescent="0.2">
      <c r="A298" s="34" t="str">
        <f t="shared" si="5"/>
        <v>QATARGASBARCELONASUEZ</v>
      </c>
      <c r="B298" s="27" t="s">
        <v>138</v>
      </c>
      <c r="C298" s="28" t="s">
        <v>103</v>
      </c>
      <c r="D298" s="28" t="s">
        <v>104</v>
      </c>
      <c r="E298" s="29">
        <v>4606</v>
      </c>
    </row>
    <row r="299" spans="1:5" x14ac:dyDescent="0.2">
      <c r="A299" s="34" t="str">
        <f t="shared" si="5"/>
        <v>QATARGASBARCELONA</v>
      </c>
      <c r="B299" s="27" t="s">
        <v>138</v>
      </c>
      <c r="C299" s="28" t="s">
        <v>103</v>
      </c>
      <c r="D299" s="28"/>
      <c r="E299" s="29">
        <v>10469</v>
      </c>
    </row>
    <row r="300" spans="1:5" x14ac:dyDescent="0.2">
      <c r="A300" s="34" t="str">
        <f t="shared" si="5"/>
        <v>QATARGASCARTAGENASUEZ</v>
      </c>
      <c r="B300" s="27" t="s">
        <v>138</v>
      </c>
      <c r="C300" s="28" t="s">
        <v>105</v>
      </c>
      <c r="D300" s="28" t="s">
        <v>104</v>
      </c>
      <c r="E300" s="29">
        <v>4714</v>
      </c>
    </row>
    <row r="301" spans="1:5" x14ac:dyDescent="0.2">
      <c r="A301" s="34" t="str">
        <f t="shared" si="5"/>
        <v>QATARGASCARTAGENA</v>
      </c>
      <c r="B301" s="27" t="s">
        <v>138</v>
      </c>
      <c r="C301" s="28" t="s">
        <v>105</v>
      </c>
      <c r="D301" s="28"/>
      <c r="E301" s="29">
        <v>10191</v>
      </c>
    </row>
    <row r="302" spans="1:5" x14ac:dyDescent="0.2">
      <c r="A302" s="34" t="str">
        <f t="shared" si="5"/>
        <v>QATARGASCOVE POINTSUEZ</v>
      </c>
      <c r="B302" s="27" t="s">
        <v>138</v>
      </c>
      <c r="C302" s="28" t="s">
        <v>106</v>
      </c>
      <c r="D302" s="28" t="s">
        <v>104</v>
      </c>
      <c r="E302" s="29">
        <v>8416</v>
      </c>
    </row>
    <row r="303" spans="1:5" x14ac:dyDescent="0.2">
      <c r="A303" s="34" t="str">
        <f t="shared" si="5"/>
        <v>QATARGASCOVE POINT</v>
      </c>
      <c r="B303" s="27" t="s">
        <v>138</v>
      </c>
      <c r="C303" s="28" t="s">
        <v>106</v>
      </c>
      <c r="D303" s="28"/>
      <c r="E303" s="29">
        <v>11771</v>
      </c>
    </row>
    <row r="304" spans="1:5" x14ac:dyDescent="0.2">
      <c r="A304" s="34" t="str">
        <f t="shared" si="5"/>
        <v>QATARGASDABHOL</v>
      </c>
      <c r="B304" s="27" t="s">
        <v>138</v>
      </c>
      <c r="C304" s="28" t="s">
        <v>107</v>
      </c>
      <c r="D304" s="28"/>
      <c r="E304" s="29">
        <v>1249</v>
      </c>
    </row>
    <row r="305" spans="1:5" x14ac:dyDescent="0.2">
      <c r="A305" s="34" t="str">
        <f t="shared" si="5"/>
        <v>QATARGASELBA ISLANDSUEZ</v>
      </c>
      <c r="B305" s="27" t="s">
        <v>138</v>
      </c>
      <c r="C305" s="28" t="s">
        <v>108</v>
      </c>
      <c r="D305" s="28" t="s">
        <v>104</v>
      </c>
      <c r="E305" s="29">
        <v>8615</v>
      </c>
    </row>
    <row r="306" spans="1:5" x14ac:dyDescent="0.2">
      <c r="A306" s="34" t="str">
        <f t="shared" si="5"/>
        <v>QATARGASELBA ISLAND</v>
      </c>
      <c r="B306" s="27" t="s">
        <v>138</v>
      </c>
      <c r="C306" s="28" t="s">
        <v>108</v>
      </c>
      <c r="D306" s="28"/>
      <c r="E306" s="29">
        <v>11721</v>
      </c>
    </row>
    <row r="307" spans="1:5" x14ac:dyDescent="0.2">
      <c r="A307" s="34" t="str">
        <f t="shared" si="5"/>
        <v>QATARGASEVERETTSUEZ</v>
      </c>
      <c r="B307" s="27" t="s">
        <v>138</v>
      </c>
      <c r="C307" s="28" t="s">
        <v>109</v>
      </c>
      <c r="D307" s="28" t="s">
        <v>104</v>
      </c>
      <c r="E307" s="29">
        <v>7977</v>
      </c>
    </row>
    <row r="308" spans="1:5" x14ac:dyDescent="0.2">
      <c r="A308" s="34" t="str">
        <f t="shared" si="5"/>
        <v>QATARGASEVERETT</v>
      </c>
      <c r="B308" s="27" t="s">
        <v>138</v>
      </c>
      <c r="C308" s="28" t="s">
        <v>109</v>
      </c>
      <c r="D308" s="28"/>
      <c r="E308" s="29">
        <v>11570</v>
      </c>
    </row>
    <row r="309" spans="1:5" x14ac:dyDescent="0.2">
      <c r="A309" s="34" t="str">
        <f t="shared" si="5"/>
        <v>QATARGASFOS SUR MERSUEZ</v>
      </c>
      <c r="B309" s="27" t="s">
        <v>138</v>
      </c>
      <c r="C309" s="28" t="s">
        <v>110</v>
      </c>
      <c r="D309" s="28" t="s">
        <v>104</v>
      </c>
      <c r="E309" s="29">
        <v>4474</v>
      </c>
    </row>
    <row r="310" spans="1:5" x14ac:dyDescent="0.2">
      <c r="A310" s="34" t="str">
        <f t="shared" si="5"/>
        <v>QATARGASFOS SUR MER</v>
      </c>
      <c r="B310" s="27" t="s">
        <v>138</v>
      </c>
      <c r="C310" s="28" t="s">
        <v>110</v>
      </c>
      <c r="D310" s="28"/>
      <c r="E310" s="29">
        <v>10712</v>
      </c>
    </row>
    <row r="311" spans="1:5" x14ac:dyDescent="0.2">
      <c r="A311" s="34" t="str">
        <f t="shared" si="5"/>
        <v>QATARGASHUELVASUEZ</v>
      </c>
      <c r="B311" s="27" t="s">
        <v>138</v>
      </c>
      <c r="C311" s="28" t="s">
        <v>111</v>
      </c>
      <c r="D311" s="28" t="s">
        <v>104</v>
      </c>
      <c r="E311" s="29">
        <v>5047</v>
      </c>
    </row>
    <row r="312" spans="1:5" x14ac:dyDescent="0.2">
      <c r="A312" s="34" t="str">
        <f t="shared" si="5"/>
        <v>QATARGASHUELVA</v>
      </c>
      <c r="B312" s="27" t="s">
        <v>138</v>
      </c>
      <c r="C312" s="28" t="s">
        <v>111</v>
      </c>
      <c r="D312" s="28"/>
      <c r="E312" s="29">
        <v>9970</v>
      </c>
    </row>
    <row r="313" spans="1:5" x14ac:dyDescent="0.2">
      <c r="A313" s="34" t="str">
        <f t="shared" si="5"/>
        <v>QATARGASINCHEON</v>
      </c>
      <c r="B313" s="27" t="s">
        <v>138</v>
      </c>
      <c r="C313" s="28" t="s">
        <v>112</v>
      </c>
      <c r="D313" s="28"/>
      <c r="E313" s="29">
        <v>6105</v>
      </c>
    </row>
    <row r="314" spans="1:5" x14ac:dyDescent="0.2">
      <c r="A314" s="34" t="str">
        <f t="shared" si="5"/>
        <v>QATARGASLAKE CHARLESSUEZ</v>
      </c>
      <c r="B314" s="27" t="s">
        <v>138</v>
      </c>
      <c r="C314" s="28" t="s">
        <v>113</v>
      </c>
      <c r="D314" s="28" t="s">
        <v>104</v>
      </c>
      <c r="E314" s="29">
        <v>9636</v>
      </c>
    </row>
    <row r="315" spans="1:5" x14ac:dyDescent="0.2">
      <c r="A315" s="34" t="str">
        <f t="shared" si="5"/>
        <v>QATARGASLAKE CHARLES</v>
      </c>
      <c r="B315" s="27" t="s">
        <v>138</v>
      </c>
      <c r="C315" s="28" t="s">
        <v>113</v>
      </c>
      <c r="D315" s="28"/>
      <c r="E315" s="29">
        <v>12295</v>
      </c>
    </row>
    <row r="316" spans="1:5" x14ac:dyDescent="0.2">
      <c r="A316" s="34" t="str">
        <f t="shared" si="5"/>
        <v>QATARGASMARMARA EREGLISISUEZ</v>
      </c>
      <c r="B316" s="27" t="s">
        <v>138</v>
      </c>
      <c r="C316" s="28" t="s">
        <v>114</v>
      </c>
      <c r="D316" s="28" t="s">
        <v>104</v>
      </c>
      <c r="E316" s="29">
        <v>3499</v>
      </c>
    </row>
    <row r="317" spans="1:5" x14ac:dyDescent="0.2">
      <c r="A317" s="34" t="str">
        <f t="shared" si="5"/>
        <v>QATARGASMARMARA EREGLISI</v>
      </c>
      <c r="B317" s="27" t="s">
        <v>138</v>
      </c>
      <c r="C317" s="28" t="s">
        <v>114</v>
      </c>
      <c r="D317" s="28"/>
      <c r="E317" s="29">
        <v>10618</v>
      </c>
    </row>
    <row r="318" spans="1:5" x14ac:dyDescent="0.2">
      <c r="A318" s="34" t="str">
        <f t="shared" si="5"/>
        <v>QATARGASMONTOIR DE BRETAGNESUEZ</v>
      </c>
      <c r="B318" s="27" t="s">
        <v>138</v>
      </c>
      <c r="C318" s="28" t="s">
        <v>115</v>
      </c>
      <c r="D318" s="28" t="s">
        <v>104</v>
      </c>
      <c r="E318" s="29">
        <v>5886</v>
      </c>
    </row>
    <row r="319" spans="1:5" x14ac:dyDescent="0.2">
      <c r="A319" s="34" t="str">
        <f t="shared" si="5"/>
        <v>QATARGASMONTOIR DE BRETAGNE</v>
      </c>
      <c r="B319" s="27" t="s">
        <v>138</v>
      </c>
      <c r="C319" s="28" t="s">
        <v>115</v>
      </c>
      <c r="D319" s="28"/>
      <c r="E319" s="29">
        <v>10619</v>
      </c>
    </row>
    <row r="320" spans="1:5" x14ac:dyDescent="0.2">
      <c r="A320" s="34" t="str">
        <f t="shared" si="5"/>
        <v>QATARGASPANIGAGLIASUEZ</v>
      </c>
      <c r="B320" s="27" t="s">
        <v>138</v>
      </c>
      <c r="C320" s="28" t="s">
        <v>116</v>
      </c>
      <c r="D320" s="28" t="s">
        <v>104</v>
      </c>
      <c r="E320" s="29">
        <v>4315</v>
      </c>
    </row>
    <row r="321" spans="1:5" x14ac:dyDescent="0.2">
      <c r="A321" s="34" t="str">
        <f t="shared" si="5"/>
        <v>QATARGASPANIGAGLIA</v>
      </c>
      <c r="B321" s="27" t="s">
        <v>138</v>
      </c>
      <c r="C321" s="28" t="s">
        <v>116</v>
      </c>
      <c r="D321" s="28"/>
      <c r="E321" s="29">
        <v>11434</v>
      </c>
    </row>
    <row r="322" spans="1:5" x14ac:dyDescent="0.2">
      <c r="A322" s="34" t="str">
        <f t="shared" si="5"/>
        <v>QATARGASPUERTO RICOSUEZ</v>
      </c>
      <c r="B322" s="27" t="s">
        <v>138</v>
      </c>
      <c r="C322" s="28" t="s">
        <v>117</v>
      </c>
      <c r="D322" s="28" t="s">
        <v>104</v>
      </c>
      <c r="E322" s="29">
        <v>8344</v>
      </c>
    </row>
    <row r="323" spans="1:5" x14ac:dyDescent="0.2">
      <c r="A323" s="34" t="str">
        <f t="shared" si="5"/>
        <v>QATARGASPUERTO RICO</v>
      </c>
      <c r="B323" s="27" t="s">
        <v>138</v>
      </c>
      <c r="C323" s="28" t="s">
        <v>117</v>
      </c>
      <c r="D323" s="28"/>
      <c r="E323" s="29">
        <v>10615</v>
      </c>
    </row>
    <row r="324" spans="1:5" x14ac:dyDescent="0.2">
      <c r="A324" s="34" t="str">
        <f t="shared" si="5"/>
        <v>QATARGASSODEGAURA</v>
      </c>
      <c r="B324" s="27" t="s">
        <v>138</v>
      </c>
      <c r="C324" s="28" t="s">
        <v>118</v>
      </c>
      <c r="D324" s="28"/>
      <c r="E324" s="29">
        <v>6460</v>
      </c>
    </row>
    <row r="325" spans="1:5" x14ac:dyDescent="0.2">
      <c r="A325" s="34" t="str">
        <f t="shared" si="5"/>
        <v>QATARGASZEEBRUGGESUEZ</v>
      </c>
      <c r="B325" s="27" t="s">
        <v>138</v>
      </c>
      <c r="C325" s="28" t="s">
        <v>119</v>
      </c>
      <c r="D325" s="28" t="s">
        <v>104</v>
      </c>
      <c r="E325" s="29">
        <v>6226</v>
      </c>
    </row>
    <row r="326" spans="1:5" x14ac:dyDescent="0.2">
      <c r="A326" s="34" t="str">
        <f t="shared" si="5"/>
        <v>QATARGASZEEBRUGGE</v>
      </c>
      <c r="B326" s="27" t="s">
        <v>138</v>
      </c>
      <c r="C326" s="28" t="s">
        <v>119</v>
      </c>
      <c r="D326" s="28"/>
      <c r="E326" s="29">
        <v>10959</v>
      </c>
    </row>
    <row r="327" spans="1:5" x14ac:dyDescent="0.2">
      <c r="A327" s="34" t="str">
        <f t="shared" si="5"/>
        <v>RASGASBARCELONASUEZ</v>
      </c>
      <c r="B327" s="27" t="s">
        <v>139</v>
      </c>
      <c r="C327" s="28" t="s">
        <v>103</v>
      </c>
      <c r="D327" s="28" t="s">
        <v>104</v>
      </c>
      <c r="E327" s="29">
        <v>4606</v>
      </c>
    </row>
    <row r="328" spans="1:5" x14ac:dyDescent="0.2">
      <c r="A328" s="34" t="str">
        <f t="shared" si="5"/>
        <v>RASGASBARCELONA</v>
      </c>
      <c r="B328" s="27" t="s">
        <v>139</v>
      </c>
      <c r="C328" s="28" t="s">
        <v>103</v>
      </c>
      <c r="D328" s="28"/>
      <c r="E328" s="29">
        <v>10469</v>
      </c>
    </row>
    <row r="329" spans="1:5" x14ac:dyDescent="0.2">
      <c r="A329" s="34" t="str">
        <f t="shared" si="5"/>
        <v>RASGASCARTAGENASUEZ</v>
      </c>
      <c r="B329" s="27" t="s">
        <v>139</v>
      </c>
      <c r="C329" s="28" t="s">
        <v>105</v>
      </c>
      <c r="D329" s="28" t="s">
        <v>104</v>
      </c>
      <c r="E329" s="29">
        <v>4714</v>
      </c>
    </row>
    <row r="330" spans="1:5" x14ac:dyDescent="0.2">
      <c r="A330" s="34" t="str">
        <f t="shared" si="5"/>
        <v>RASGASCARTAGENA</v>
      </c>
      <c r="B330" s="27" t="s">
        <v>139</v>
      </c>
      <c r="C330" s="28" t="s">
        <v>105</v>
      </c>
      <c r="D330" s="28"/>
      <c r="E330" s="29">
        <v>10191</v>
      </c>
    </row>
    <row r="331" spans="1:5" x14ac:dyDescent="0.2">
      <c r="A331" s="34" t="str">
        <f t="shared" si="5"/>
        <v>RASGASCOVE POINTSUEZ</v>
      </c>
      <c r="B331" s="27" t="s">
        <v>139</v>
      </c>
      <c r="C331" s="28" t="s">
        <v>106</v>
      </c>
      <c r="D331" s="28" t="s">
        <v>104</v>
      </c>
      <c r="E331" s="29">
        <v>8416</v>
      </c>
    </row>
    <row r="332" spans="1:5" x14ac:dyDescent="0.2">
      <c r="A332" s="34" t="str">
        <f t="shared" si="5"/>
        <v>RASGASCOVE POINT</v>
      </c>
      <c r="B332" s="27" t="s">
        <v>139</v>
      </c>
      <c r="C332" s="28" t="s">
        <v>106</v>
      </c>
      <c r="D332" s="28"/>
      <c r="E332" s="29">
        <v>11771</v>
      </c>
    </row>
    <row r="333" spans="1:5" x14ac:dyDescent="0.2">
      <c r="A333" s="34" t="str">
        <f t="shared" si="5"/>
        <v>RASGASDABHOL</v>
      </c>
      <c r="B333" s="27" t="s">
        <v>139</v>
      </c>
      <c r="C333" s="28" t="s">
        <v>107</v>
      </c>
      <c r="D333" s="28"/>
      <c r="E333" s="29">
        <v>1249</v>
      </c>
    </row>
    <row r="334" spans="1:5" x14ac:dyDescent="0.2">
      <c r="A334" s="34" t="str">
        <f t="shared" si="5"/>
        <v>RASGASELBA ISLANDSUEZ</v>
      </c>
      <c r="B334" s="27" t="s">
        <v>139</v>
      </c>
      <c r="C334" s="28" t="s">
        <v>108</v>
      </c>
      <c r="D334" s="28" t="s">
        <v>104</v>
      </c>
      <c r="E334" s="29">
        <v>8615</v>
      </c>
    </row>
    <row r="335" spans="1:5" x14ac:dyDescent="0.2">
      <c r="A335" s="34" t="str">
        <f t="shared" si="5"/>
        <v>RASGASELBA ISLAND</v>
      </c>
      <c r="B335" s="27" t="s">
        <v>139</v>
      </c>
      <c r="C335" s="28" t="s">
        <v>108</v>
      </c>
      <c r="D335" s="28"/>
      <c r="E335" s="29">
        <v>11721</v>
      </c>
    </row>
    <row r="336" spans="1:5" x14ac:dyDescent="0.2">
      <c r="A336" s="34" t="str">
        <f t="shared" si="5"/>
        <v>RASGASEVERETTSUEZ</v>
      </c>
      <c r="B336" s="27" t="s">
        <v>139</v>
      </c>
      <c r="C336" s="28" t="s">
        <v>109</v>
      </c>
      <c r="D336" s="28" t="s">
        <v>104</v>
      </c>
      <c r="E336" s="29">
        <v>7977</v>
      </c>
    </row>
    <row r="337" spans="1:5" x14ac:dyDescent="0.2">
      <c r="A337" s="34" t="str">
        <f t="shared" si="5"/>
        <v>RASGASEVERETT</v>
      </c>
      <c r="B337" s="27" t="s">
        <v>139</v>
      </c>
      <c r="C337" s="28" t="s">
        <v>109</v>
      </c>
      <c r="D337" s="28"/>
      <c r="E337" s="29">
        <v>11570</v>
      </c>
    </row>
    <row r="338" spans="1:5" x14ac:dyDescent="0.2">
      <c r="A338" s="34" t="str">
        <f t="shared" si="5"/>
        <v>RASGASFOS SUR MERSUEZ</v>
      </c>
      <c r="B338" s="27" t="s">
        <v>139</v>
      </c>
      <c r="C338" s="28" t="s">
        <v>110</v>
      </c>
      <c r="D338" s="28" t="s">
        <v>104</v>
      </c>
      <c r="E338" s="29">
        <v>4474</v>
      </c>
    </row>
    <row r="339" spans="1:5" x14ac:dyDescent="0.2">
      <c r="A339" s="34" t="str">
        <f t="shared" si="5"/>
        <v>RASGASFOS SUR MER</v>
      </c>
      <c r="B339" s="27" t="s">
        <v>139</v>
      </c>
      <c r="C339" s="28" t="s">
        <v>110</v>
      </c>
      <c r="D339" s="28"/>
      <c r="E339" s="29">
        <v>10712</v>
      </c>
    </row>
    <row r="340" spans="1:5" x14ac:dyDescent="0.2">
      <c r="A340" s="34" t="str">
        <f t="shared" si="5"/>
        <v>RASGASHUELVASUEZ</v>
      </c>
      <c r="B340" s="27" t="s">
        <v>139</v>
      </c>
      <c r="C340" s="28" t="s">
        <v>111</v>
      </c>
      <c r="D340" s="28" t="s">
        <v>104</v>
      </c>
      <c r="E340" s="29">
        <v>5047</v>
      </c>
    </row>
    <row r="341" spans="1:5" x14ac:dyDescent="0.2">
      <c r="A341" s="34" t="str">
        <f t="shared" si="5"/>
        <v>RASGASHUELVA</v>
      </c>
      <c r="B341" s="27" t="s">
        <v>139</v>
      </c>
      <c r="C341" s="28" t="s">
        <v>111</v>
      </c>
      <c r="D341" s="28"/>
      <c r="E341" s="29">
        <v>9970</v>
      </c>
    </row>
    <row r="342" spans="1:5" x14ac:dyDescent="0.2">
      <c r="A342" s="34" t="str">
        <f t="shared" si="5"/>
        <v>RASGASINCHEON</v>
      </c>
      <c r="B342" s="27" t="s">
        <v>139</v>
      </c>
      <c r="C342" s="28" t="s">
        <v>112</v>
      </c>
      <c r="D342" s="28"/>
      <c r="E342" s="29">
        <v>6105</v>
      </c>
    </row>
    <row r="343" spans="1:5" x14ac:dyDescent="0.2">
      <c r="A343" s="34" t="str">
        <f t="shared" ref="A343:A396" si="6">+CONCATENATE(B343,C343,D343)</f>
        <v>RASGASLAKE CHARLESSUEZ</v>
      </c>
      <c r="B343" s="27" t="s">
        <v>139</v>
      </c>
      <c r="C343" s="28" t="s">
        <v>113</v>
      </c>
      <c r="D343" s="28" t="s">
        <v>104</v>
      </c>
      <c r="E343" s="29">
        <v>9636</v>
      </c>
    </row>
    <row r="344" spans="1:5" x14ac:dyDescent="0.2">
      <c r="A344" s="34" t="str">
        <f t="shared" si="6"/>
        <v>RASGASLAKE CHARLES</v>
      </c>
      <c r="B344" s="27" t="s">
        <v>139</v>
      </c>
      <c r="C344" s="28" t="s">
        <v>113</v>
      </c>
      <c r="D344" s="28"/>
      <c r="E344" s="29">
        <v>12295</v>
      </c>
    </row>
    <row r="345" spans="1:5" x14ac:dyDescent="0.2">
      <c r="A345" s="34" t="str">
        <f t="shared" si="6"/>
        <v>RASGASMARMARA EREGLISISUEZ</v>
      </c>
      <c r="B345" s="27" t="s">
        <v>139</v>
      </c>
      <c r="C345" s="28" t="s">
        <v>114</v>
      </c>
      <c r="D345" s="28" t="s">
        <v>104</v>
      </c>
      <c r="E345" s="29">
        <v>3499</v>
      </c>
    </row>
    <row r="346" spans="1:5" x14ac:dyDescent="0.2">
      <c r="A346" s="34" t="str">
        <f t="shared" si="6"/>
        <v>RASGASMARMARA EREGLISI</v>
      </c>
      <c r="B346" s="27" t="s">
        <v>139</v>
      </c>
      <c r="C346" s="28" t="s">
        <v>114</v>
      </c>
      <c r="D346" s="28"/>
      <c r="E346" s="29">
        <v>10618</v>
      </c>
    </row>
    <row r="347" spans="1:5" x14ac:dyDescent="0.2">
      <c r="A347" s="34" t="str">
        <f t="shared" si="6"/>
        <v>RASGASMONTOIR DE BRETAGNESUEZ</v>
      </c>
      <c r="B347" s="27" t="s">
        <v>139</v>
      </c>
      <c r="C347" s="28" t="s">
        <v>115</v>
      </c>
      <c r="D347" s="28" t="s">
        <v>104</v>
      </c>
      <c r="E347" s="29">
        <v>5886</v>
      </c>
    </row>
    <row r="348" spans="1:5" x14ac:dyDescent="0.2">
      <c r="A348" s="34" t="str">
        <f t="shared" si="6"/>
        <v>RASGASMONTOIR DE BRETAGNE</v>
      </c>
      <c r="B348" s="27" t="s">
        <v>139</v>
      </c>
      <c r="C348" s="28" t="s">
        <v>115</v>
      </c>
      <c r="D348" s="28"/>
      <c r="E348" s="29">
        <v>10619</v>
      </c>
    </row>
    <row r="349" spans="1:5" x14ac:dyDescent="0.2">
      <c r="A349" s="34" t="str">
        <f t="shared" si="6"/>
        <v>RASGASPANIGAGLIASUEZ</v>
      </c>
      <c r="B349" s="27" t="s">
        <v>139</v>
      </c>
      <c r="C349" s="28" t="s">
        <v>116</v>
      </c>
      <c r="D349" s="28" t="s">
        <v>104</v>
      </c>
      <c r="E349" s="29">
        <v>4315</v>
      </c>
    </row>
    <row r="350" spans="1:5" x14ac:dyDescent="0.2">
      <c r="A350" s="34" t="str">
        <f t="shared" si="6"/>
        <v>RASGASPANIGAGLIA</v>
      </c>
      <c r="B350" s="27" t="s">
        <v>139</v>
      </c>
      <c r="C350" s="28" t="s">
        <v>116</v>
      </c>
      <c r="D350" s="28"/>
      <c r="E350" s="29">
        <v>11434</v>
      </c>
    </row>
    <row r="351" spans="1:5" x14ac:dyDescent="0.2">
      <c r="A351" s="34" t="str">
        <f t="shared" si="6"/>
        <v>RASGASPUERTO RICOSUEZ</v>
      </c>
      <c r="B351" s="27" t="s">
        <v>139</v>
      </c>
      <c r="C351" s="28" t="s">
        <v>117</v>
      </c>
      <c r="D351" s="28" t="s">
        <v>104</v>
      </c>
      <c r="E351" s="29">
        <v>8344</v>
      </c>
    </row>
    <row r="352" spans="1:5" x14ac:dyDescent="0.2">
      <c r="A352" s="34" t="str">
        <f t="shared" si="6"/>
        <v>RASGASPUERTO RICO</v>
      </c>
      <c r="B352" s="27" t="s">
        <v>139</v>
      </c>
      <c r="C352" s="28" t="s">
        <v>117</v>
      </c>
      <c r="D352" s="28"/>
      <c r="E352" s="29">
        <v>10615</v>
      </c>
    </row>
    <row r="353" spans="1:5" x14ac:dyDescent="0.2">
      <c r="A353" s="34" t="str">
        <f t="shared" si="6"/>
        <v>RASGASSODEGAURA</v>
      </c>
      <c r="B353" s="27" t="s">
        <v>139</v>
      </c>
      <c r="C353" s="28" t="s">
        <v>118</v>
      </c>
      <c r="D353" s="28"/>
      <c r="E353" s="29">
        <v>6460</v>
      </c>
    </row>
    <row r="354" spans="1:5" x14ac:dyDescent="0.2">
      <c r="A354" s="34" t="str">
        <f t="shared" si="6"/>
        <v>RASGASZEEBRUGGESUEZ</v>
      </c>
      <c r="B354" s="27" t="s">
        <v>139</v>
      </c>
      <c r="C354" s="28" t="s">
        <v>119</v>
      </c>
      <c r="D354" s="28" t="s">
        <v>104</v>
      </c>
      <c r="E354" s="29">
        <v>6226</v>
      </c>
    </row>
    <row r="355" spans="1:5" x14ac:dyDescent="0.2">
      <c r="A355" s="34" t="str">
        <f t="shared" si="6"/>
        <v>RASGASZEEBRUGGE</v>
      </c>
      <c r="B355" s="27" t="s">
        <v>139</v>
      </c>
      <c r="C355" s="28" t="s">
        <v>119</v>
      </c>
      <c r="D355" s="28"/>
      <c r="E355" s="29">
        <v>10959</v>
      </c>
    </row>
    <row r="356" spans="1:5" x14ac:dyDescent="0.2">
      <c r="A356" s="34" t="str">
        <f t="shared" si="6"/>
        <v>SKIKDABARCELONA</v>
      </c>
      <c r="B356" s="27" t="s">
        <v>140</v>
      </c>
      <c r="C356" s="28" t="s">
        <v>103</v>
      </c>
      <c r="D356" s="28"/>
      <c r="E356" s="29">
        <v>349</v>
      </c>
    </row>
    <row r="357" spans="1:5" x14ac:dyDescent="0.2">
      <c r="A357" s="34" t="str">
        <f t="shared" si="6"/>
        <v>SKIKDACARTAGENA</v>
      </c>
      <c r="B357" s="27" t="s">
        <v>140</v>
      </c>
      <c r="C357" s="28" t="s">
        <v>105</v>
      </c>
      <c r="D357" s="28"/>
      <c r="E357" s="29">
        <v>387</v>
      </c>
    </row>
    <row r="358" spans="1:5" x14ac:dyDescent="0.2">
      <c r="A358" s="34" t="str">
        <f t="shared" si="6"/>
        <v>SKIKDACOVE POINT</v>
      </c>
      <c r="B358" s="27" t="s">
        <v>140</v>
      </c>
      <c r="C358" s="28" t="s">
        <v>106</v>
      </c>
      <c r="D358" s="28"/>
      <c r="E358" s="29">
        <v>4087</v>
      </c>
    </row>
    <row r="359" spans="1:5" x14ac:dyDescent="0.2">
      <c r="A359" s="34" t="str">
        <f t="shared" si="6"/>
        <v>SKIKDADABHOL</v>
      </c>
      <c r="B359" s="27" t="s">
        <v>140</v>
      </c>
      <c r="C359" s="28" t="s">
        <v>107</v>
      </c>
      <c r="D359" s="28"/>
      <c r="E359" s="29">
        <v>10274</v>
      </c>
    </row>
    <row r="360" spans="1:5" x14ac:dyDescent="0.2">
      <c r="A360" s="34" t="str">
        <f t="shared" si="6"/>
        <v>SKIKDADABHOLSUEZ</v>
      </c>
      <c r="B360" s="27" t="s">
        <v>140</v>
      </c>
      <c r="C360" s="28" t="s">
        <v>107</v>
      </c>
      <c r="D360" s="28" t="s">
        <v>104</v>
      </c>
      <c r="E360" s="29">
        <v>4370</v>
      </c>
    </row>
    <row r="361" spans="1:5" x14ac:dyDescent="0.2">
      <c r="A361" s="34" t="str">
        <f t="shared" si="6"/>
        <v>SKIKDAELBA ISLAND</v>
      </c>
      <c r="B361" s="27" t="s">
        <v>140</v>
      </c>
      <c r="C361" s="28" t="s">
        <v>108</v>
      </c>
      <c r="D361" s="28"/>
      <c r="E361" s="29">
        <v>4286</v>
      </c>
    </row>
    <row r="362" spans="1:5" x14ac:dyDescent="0.2">
      <c r="A362" s="34" t="str">
        <f t="shared" si="6"/>
        <v>SKIKDAEVERETT</v>
      </c>
      <c r="B362" s="27" t="s">
        <v>140</v>
      </c>
      <c r="C362" s="28" t="s">
        <v>109</v>
      </c>
      <c r="D362" s="28"/>
      <c r="E362" s="29">
        <v>3648</v>
      </c>
    </row>
    <row r="363" spans="1:5" x14ac:dyDescent="0.2">
      <c r="A363" s="34" t="str">
        <f t="shared" si="6"/>
        <v>SKIKDAFOS SUR MER</v>
      </c>
      <c r="B363" s="27" t="s">
        <v>140</v>
      </c>
      <c r="C363" s="28" t="s">
        <v>110</v>
      </c>
      <c r="D363" s="28"/>
      <c r="E363" s="29">
        <v>405</v>
      </c>
    </row>
    <row r="364" spans="1:5" x14ac:dyDescent="0.2">
      <c r="A364" s="34" t="str">
        <f t="shared" si="6"/>
        <v>SKIKDAHUELVA</v>
      </c>
      <c r="B364" s="27" t="s">
        <v>140</v>
      </c>
      <c r="C364" s="28" t="s">
        <v>111</v>
      </c>
      <c r="D364" s="28"/>
      <c r="E364" s="29">
        <v>718</v>
      </c>
    </row>
    <row r="365" spans="1:5" x14ac:dyDescent="0.2">
      <c r="A365" s="34" t="str">
        <f t="shared" si="6"/>
        <v>SKIKDAINCHEONSUEZ</v>
      </c>
      <c r="B365" s="27" t="s">
        <v>140</v>
      </c>
      <c r="C365" s="28" t="s">
        <v>112</v>
      </c>
      <c r="D365" s="28" t="s">
        <v>104</v>
      </c>
      <c r="E365" s="29">
        <v>8886</v>
      </c>
    </row>
    <row r="366" spans="1:5" x14ac:dyDescent="0.2">
      <c r="A366" s="34" t="str">
        <f t="shared" si="6"/>
        <v>SKIKDAINCHEON</v>
      </c>
      <c r="B366" s="27" t="s">
        <v>140</v>
      </c>
      <c r="C366" s="28" t="s">
        <v>112</v>
      </c>
      <c r="D366" s="28"/>
      <c r="E366" s="29">
        <v>13692</v>
      </c>
    </row>
    <row r="367" spans="1:5" x14ac:dyDescent="0.2">
      <c r="A367" s="34" t="str">
        <f t="shared" si="6"/>
        <v>SKIKDALAKE CHARLES</v>
      </c>
      <c r="B367" s="27" t="s">
        <v>140</v>
      </c>
      <c r="C367" s="28" t="s">
        <v>113</v>
      </c>
      <c r="D367" s="28"/>
      <c r="E367" s="29">
        <v>5307</v>
      </c>
    </row>
    <row r="368" spans="1:5" x14ac:dyDescent="0.2">
      <c r="A368" s="34" t="str">
        <f t="shared" si="6"/>
        <v>SKIKDAMARMARA EREGLISI</v>
      </c>
      <c r="B368" s="27" t="s">
        <v>140</v>
      </c>
      <c r="C368" s="28" t="s">
        <v>114</v>
      </c>
      <c r="D368" s="28"/>
      <c r="E368" s="29">
        <v>928</v>
      </c>
    </row>
    <row r="369" spans="1:5" x14ac:dyDescent="0.2">
      <c r="A369" s="34" t="str">
        <f t="shared" si="6"/>
        <v>SKIKDAMONTOIR DE BRETAGNE</v>
      </c>
      <c r="B369" s="27" t="s">
        <v>140</v>
      </c>
      <c r="C369" s="28" t="s">
        <v>115</v>
      </c>
      <c r="D369" s="28"/>
      <c r="E369" s="29">
        <v>1557</v>
      </c>
    </row>
    <row r="370" spans="1:5" x14ac:dyDescent="0.2">
      <c r="A370" s="34" t="str">
        <f t="shared" si="6"/>
        <v>SKIKDAPANIGAGLIA</v>
      </c>
      <c r="B370" s="27" t="s">
        <v>140</v>
      </c>
      <c r="C370" s="28" t="s">
        <v>116</v>
      </c>
      <c r="D370" s="28"/>
      <c r="E370" s="29">
        <v>1070</v>
      </c>
    </row>
    <row r="371" spans="1:5" x14ac:dyDescent="0.2">
      <c r="A371" s="34" t="str">
        <f t="shared" si="6"/>
        <v>SKIKDAPUERTO RICO</v>
      </c>
      <c r="B371" s="27" t="s">
        <v>140</v>
      </c>
      <c r="C371" s="28" t="s">
        <v>117</v>
      </c>
      <c r="D371" s="28"/>
      <c r="E371" s="29">
        <v>4015</v>
      </c>
    </row>
    <row r="372" spans="1:5" x14ac:dyDescent="0.2">
      <c r="A372" s="34" t="str">
        <f t="shared" si="6"/>
        <v>SKIKDASODEGAURASUEZ</v>
      </c>
      <c r="B372" s="27" t="s">
        <v>140</v>
      </c>
      <c r="C372" s="28" t="s">
        <v>118</v>
      </c>
      <c r="D372" s="28" t="s">
        <v>104</v>
      </c>
      <c r="E372" s="29">
        <v>9241</v>
      </c>
    </row>
    <row r="373" spans="1:5" x14ac:dyDescent="0.2">
      <c r="A373" s="34" t="str">
        <f t="shared" si="6"/>
        <v>SKIKDASODEGAURA</v>
      </c>
      <c r="B373" s="27" t="s">
        <v>140</v>
      </c>
      <c r="C373" s="28" t="s">
        <v>118</v>
      </c>
      <c r="D373" s="28"/>
      <c r="E373" s="29">
        <v>14042</v>
      </c>
    </row>
    <row r="374" spans="1:5" x14ac:dyDescent="0.2">
      <c r="A374" s="34" t="str">
        <f t="shared" si="6"/>
        <v>SKIKDAZEEBRUGGE</v>
      </c>
      <c r="B374" s="27" t="s">
        <v>140</v>
      </c>
      <c r="C374" s="28" t="s">
        <v>119</v>
      </c>
      <c r="D374" s="28"/>
      <c r="E374" s="29">
        <v>1897</v>
      </c>
    </row>
    <row r="375" spans="1:5" x14ac:dyDescent="0.2">
      <c r="A375" s="34" t="str">
        <f t="shared" si="6"/>
        <v>TRINIDADLAKE CHARLES</v>
      </c>
      <c r="B375" s="27" t="s">
        <v>141</v>
      </c>
      <c r="C375" s="28" t="s">
        <v>113</v>
      </c>
      <c r="D375" s="28"/>
      <c r="E375" s="29">
        <v>2200</v>
      </c>
    </row>
    <row r="376" spans="1:5" x14ac:dyDescent="0.2">
      <c r="A376" s="34" t="str">
        <f t="shared" si="6"/>
        <v>VENEZUELABAHAMA</v>
      </c>
      <c r="B376" s="27" t="s">
        <v>142</v>
      </c>
      <c r="C376" s="28" t="s">
        <v>124</v>
      </c>
      <c r="D376" s="28"/>
      <c r="E376" s="29">
        <v>1350</v>
      </c>
    </row>
    <row r="377" spans="1:5" x14ac:dyDescent="0.2">
      <c r="A377" s="34" t="str">
        <f t="shared" si="6"/>
        <v>VENEZUELABARCELONA</v>
      </c>
      <c r="B377" s="27" t="s">
        <v>142</v>
      </c>
      <c r="C377" s="28" t="s">
        <v>103</v>
      </c>
      <c r="D377" s="28"/>
      <c r="E377" s="29">
        <v>4068</v>
      </c>
    </row>
    <row r="378" spans="1:5" x14ac:dyDescent="0.2">
      <c r="A378" s="34" t="str">
        <f t="shared" si="6"/>
        <v>VENEZUELACARTAGENA</v>
      </c>
      <c r="B378" s="27" t="s">
        <v>142</v>
      </c>
      <c r="C378" s="28" t="s">
        <v>105</v>
      </c>
      <c r="D378" s="28"/>
      <c r="E378" s="29">
        <v>3790</v>
      </c>
    </row>
    <row r="379" spans="1:5" x14ac:dyDescent="0.2">
      <c r="A379" s="34" t="str">
        <f t="shared" si="6"/>
        <v>VENEZUELACOVE POINT</v>
      </c>
      <c r="B379" s="27" t="s">
        <v>142</v>
      </c>
      <c r="C379" s="28" t="s">
        <v>106</v>
      </c>
      <c r="D379" s="28"/>
      <c r="E379" s="29">
        <v>1873</v>
      </c>
    </row>
    <row r="380" spans="1:5" x14ac:dyDescent="0.2">
      <c r="A380" s="34" t="str">
        <f t="shared" si="6"/>
        <v>VENEZUELADABHOL</v>
      </c>
      <c r="B380" s="27" t="s">
        <v>142</v>
      </c>
      <c r="C380" s="28" t="s">
        <v>107</v>
      </c>
      <c r="D380" s="28"/>
      <c r="E380" s="29">
        <v>10065</v>
      </c>
    </row>
    <row r="381" spans="1:5" x14ac:dyDescent="0.2">
      <c r="A381" s="34" t="str">
        <f t="shared" si="6"/>
        <v>VENEZUELADABHOLSUEZ</v>
      </c>
      <c r="B381" s="27" t="s">
        <v>142</v>
      </c>
      <c r="C381" s="28" t="s">
        <v>107</v>
      </c>
      <c r="D381" s="28" t="s">
        <v>104</v>
      </c>
      <c r="E381" s="29">
        <v>8512</v>
      </c>
    </row>
    <row r="382" spans="1:5" x14ac:dyDescent="0.2">
      <c r="A382" s="34" t="str">
        <f t="shared" si="6"/>
        <v>VENEZUELAELBA ISLAND</v>
      </c>
      <c r="B382" s="27" t="s">
        <v>142</v>
      </c>
      <c r="C382" s="28" t="s">
        <v>108</v>
      </c>
      <c r="D382" s="28"/>
      <c r="E382" s="29">
        <v>1624</v>
      </c>
    </row>
    <row r="383" spans="1:5" x14ac:dyDescent="0.2">
      <c r="A383" s="34" t="str">
        <f t="shared" si="6"/>
        <v>VENEZUELAEVERETT</v>
      </c>
      <c r="B383" s="27" t="s">
        <v>142</v>
      </c>
      <c r="C383" s="28" t="s">
        <v>109</v>
      </c>
      <c r="D383" s="28"/>
      <c r="E383" s="29">
        <v>2015</v>
      </c>
    </row>
    <row r="384" spans="1:5" x14ac:dyDescent="0.2">
      <c r="A384" s="34" t="str">
        <f t="shared" si="6"/>
        <v>VENEZUELAFOS SUR MER</v>
      </c>
      <c r="B384" s="27" t="s">
        <v>142</v>
      </c>
      <c r="C384" s="28" t="s">
        <v>110</v>
      </c>
      <c r="D384" s="28"/>
      <c r="E384" s="29">
        <v>4311</v>
      </c>
    </row>
    <row r="385" spans="1:5" x14ac:dyDescent="0.2">
      <c r="A385" s="34" t="str">
        <f t="shared" si="6"/>
        <v>VENEZUELAHUELVA</v>
      </c>
      <c r="B385" s="27" t="s">
        <v>142</v>
      </c>
      <c r="C385" s="28" t="s">
        <v>111</v>
      </c>
      <c r="D385" s="28"/>
      <c r="E385" s="29">
        <v>3537</v>
      </c>
    </row>
    <row r="386" spans="1:5" x14ac:dyDescent="0.2">
      <c r="A386" s="34" t="str">
        <f t="shared" si="6"/>
        <v>VENEZUELAINCHEONPANAMA</v>
      </c>
      <c r="B386" s="27" t="s">
        <v>142</v>
      </c>
      <c r="C386" s="28" t="s">
        <v>112</v>
      </c>
      <c r="D386" s="28" t="s">
        <v>122</v>
      </c>
      <c r="E386" s="29">
        <v>9499</v>
      </c>
    </row>
    <row r="387" spans="1:5" x14ac:dyDescent="0.2">
      <c r="A387" s="34" t="str">
        <f t="shared" si="6"/>
        <v>VENEZUELAINCHEON</v>
      </c>
      <c r="B387" s="27" t="s">
        <v>142</v>
      </c>
      <c r="C387" s="28" t="s">
        <v>112</v>
      </c>
      <c r="D387" s="28"/>
      <c r="E387" s="29">
        <v>13483</v>
      </c>
    </row>
    <row r="388" spans="1:5" x14ac:dyDescent="0.2">
      <c r="A388" s="34" t="str">
        <f t="shared" si="6"/>
        <v>VENEZUELALAKE CHARLES</v>
      </c>
      <c r="B388" s="27" t="s">
        <v>142</v>
      </c>
      <c r="C388" s="28" t="s">
        <v>113</v>
      </c>
      <c r="D388" s="28"/>
      <c r="E388" s="29">
        <v>2074</v>
      </c>
    </row>
    <row r="389" spans="1:5" x14ac:dyDescent="0.2">
      <c r="A389" s="34" t="str">
        <f t="shared" si="6"/>
        <v>VENEZUELAMARMARA EREGLISI</v>
      </c>
      <c r="B389" s="27" t="s">
        <v>142</v>
      </c>
      <c r="C389" s="28" t="s">
        <v>114</v>
      </c>
      <c r="D389" s="28"/>
      <c r="E389" s="29">
        <v>5070</v>
      </c>
    </row>
    <row r="390" spans="1:5" x14ac:dyDescent="0.2">
      <c r="A390" s="34" t="str">
        <f t="shared" si="6"/>
        <v>VENEZUELAMONTOIR DE BRETAGNE</v>
      </c>
      <c r="B390" s="27" t="s">
        <v>142</v>
      </c>
      <c r="C390" s="28" t="s">
        <v>115</v>
      </c>
      <c r="D390" s="28"/>
      <c r="E390" s="29">
        <v>3857</v>
      </c>
    </row>
    <row r="391" spans="1:5" x14ac:dyDescent="0.2">
      <c r="A391" s="34" t="str">
        <f t="shared" si="6"/>
        <v>VENEZUELAPANIGAGLIA</v>
      </c>
      <c r="B391" s="27" t="s">
        <v>142</v>
      </c>
      <c r="C391" s="28" t="s">
        <v>116</v>
      </c>
      <c r="D391" s="28"/>
      <c r="E391" s="29">
        <v>5204</v>
      </c>
    </row>
    <row r="392" spans="1:5" x14ac:dyDescent="0.2">
      <c r="A392" s="34" t="str">
        <f t="shared" si="6"/>
        <v>VENEZUELAPUERTO CORTES</v>
      </c>
      <c r="B392" s="27" t="s">
        <v>142</v>
      </c>
      <c r="C392" s="28" t="s">
        <v>143</v>
      </c>
      <c r="D392" s="28"/>
      <c r="E392" s="29">
        <f>0.6*E325</f>
        <v>3735.6</v>
      </c>
    </row>
    <row r="393" spans="1:5" x14ac:dyDescent="0.2">
      <c r="A393" s="34" t="str">
        <f t="shared" si="6"/>
        <v>VENEZUELAPUERTO RICO</v>
      </c>
      <c r="B393" s="27" t="s">
        <v>142</v>
      </c>
      <c r="C393" s="28" t="s">
        <v>117</v>
      </c>
      <c r="D393" s="28"/>
      <c r="E393" s="29">
        <v>482</v>
      </c>
    </row>
    <row r="394" spans="1:5" x14ac:dyDescent="0.2">
      <c r="A394" s="34" t="str">
        <f t="shared" si="6"/>
        <v>VENEZUELASODEGAURAPANAMA</v>
      </c>
      <c r="B394" s="27" t="s">
        <v>142</v>
      </c>
      <c r="C394" s="28" t="s">
        <v>118</v>
      </c>
      <c r="D394" s="28" t="s">
        <v>122</v>
      </c>
      <c r="E394" s="29">
        <v>8713</v>
      </c>
    </row>
    <row r="395" spans="1:5" x14ac:dyDescent="0.2">
      <c r="A395" s="34" t="str">
        <f t="shared" si="6"/>
        <v>VENEZUELASODEGAURA</v>
      </c>
      <c r="B395" s="27" t="s">
        <v>142</v>
      </c>
      <c r="C395" s="28" t="s">
        <v>118</v>
      </c>
      <c r="D395" s="28"/>
      <c r="E395" s="29">
        <v>13833</v>
      </c>
    </row>
    <row r="396" spans="1:5" x14ac:dyDescent="0.2">
      <c r="A396" s="34" t="str">
        <f t="shared" si="6"/>
        <v>VENEZUELAZEEBRUGGE</v>
      </c>
      <c r="B396" s="27" t="s">
        <v>142</v>
      </c>
      <c r="C396" s="28" t="s">
        <v>119</v>
      </c>
      <c r="D396" s="28"/>
      <c r="E396" s="29">
        <v>4124</v>
      </c>
    </row>
    <row r="397" spans="1:5" x14ac:dyDescent="0.2">
      <c r="A397" s="34" t="str">
        <f>+CONCATENATE(B397,C397,D397)</f>
        <v>BONNIEBAHAMA</v>
      </c>
      <c r="B397" s="27" t="s">
        <v>127</v>
      </c>
      <c r="C397" s="28" t="s">
        <v>124</v>
      </c>
      <c r="D397" s="28"/>
      <c r="E397" s="29">
        <v>5197</v>
      </c>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F846"/>
  <sheetViews>
    <sheetView workbookViewId="0">
      <selection activeCell="L29" sqref="L29"/>
    </sheetView>
  </sheetViews>
  <sheetFormatPr defaultRowHeight="12.75" x14ac:dyDescent="0.2"/>
  <cols>
    <col min="1" max="1" width="16" bestFit="1" customWidth="1"/>
    <col min="2" max="2" width="11.28515625" bestFit="1" customWidth="1"/>
    <col min="3" max="3" width="12.28515625" bestFit="1" customWidth="1"/>
    <col min="4" max="4" width="11.28515625" bestFit="1" customWidth="1"/>
    <col min="5" max="5" width="8.7109375" style="51" customWidth="1"/>
    <col min="6" max="6" width="11.42578125" bestFit="1" customWidth="1"/>
    <col min="7" max="8" width="8.7109375" bestFit="1" customWidth="1"/>
    <col min="9" max="11" width="10.28515625" bestFit="1" customWidth="1"/>
    <col min="12" max="12" width="10.7109375" bestFit="1" customWidth="1"/>
    <col min="13" max="17" width="10.28515625" bestFit="1" customWidth="1"/>
    <col min="18" max="18" width="8.5703125" customWidth="1"/>
    <col min="19" max="70" width="7.140625" bestFit="1" customWidth="1"/>
    <col min="71" max="92" width="8.140625" bestFit="1" customWidth="1"/>
    <col min="93" max="101" width="7.140625" bestFit="1" customWidth="1"/>
    <col min="102" max="122" width="8.140625" bestFit="1" customWidth="1"/>
    <col min="123" max="131" width="7.140625" bestFit="1" customWidth="1"/>
    <col min="132" max="153" width="8.140625" bestFit="1" customWidth="1"/>
    <col min="154" max="162" width="7.140625" bestFit="1" customWidth="1"/>
  </cols>
  <sheetData>
    <row r="1" spans="1:20" x14ac:dyDescent="0.2">
      <c r="I1" s="63"/>
      <c r="J1" s="63"/>
      <c r="K1" s="63"/>
      <c r="L1" s="63"/>
      <c r="M1" s="36" t="s">
        <v>166</v>
      </c>
      <c r="N1" s="36"/>
      <c r="O1" s="36"/>
      <c r="P1" s="36"/>
      <c r="Q1" s="36"/>
      <c r="R1" s="36"/>
      <c r="S1" s="63"/>
      <c r="T1" s="63"/>
    </row>
    <row r="2" spans="1:20" x14ac:dyDescent="0.2">
      <c r="A2" t="s">
        <v>2</v>
      </c>
      <c r="I2" s="35"/>
      <c r="J2" s="35"/>
      <c r="K2" s="35"/>
      <c r="L2" s="35"/>
      <c r="M2" s="36" t="s">
        <v>85</v>
      </c>
      <c r="N2" s="36"/>
      <c r="O2" s="86" t="s">
        <v>75</v>
      </c>
      <c r="P2" s="87" t="s">
        <v>76</v>
      </c>
      <c r="Q2" s="87" t="s">
        <v>77</v>
      </c>
      <c r="R2" s="87" t="s">
        <v>78</v>
      </c>
    </row>
    <row r="3" spans="1:20" x14ac:dyDescent="0.2">
      <c r="A3" s="1" t="s">
        <v>163</v>
      </c>
      <c r="M3" s="36" t="s">
        <v>79</v>
      </c>
      <c r="N3" s="36"/>
      <c r="O3" s="36"/>
      <c r="P3" s="36"/>
      <c r="Q3" s="36"/>
      <c r="R3" s="36"/>
    </row>
    <row r="4" spans="1:20" x14ac:dyDescent="0.2">
      <c r="M4" s="36"/>
      <c r="N4" s="36" t="s">
        <v>59</v>
      </c>
      <c r="O4" s="36">
        <v>4.5999999999999996</v>
      </c>
      <c r="P4" s="36">
        <v>6.6</v>
      </c>
      <c r="Q4" s="36">
        <v>4.4000000000000004</v>
      </c>
      <c r="R4" s="88">
        <v>6.74</v>
      </c>
    </row>
    <row r="5" spans="1:20" x14ac:dyDescent="0.2">
      <c r="B5" s="235" t="s">
        <v>164</v>
      </c>
      <c r="C5" s="235"/>
      <c r="D5" s="236"/>
      <c r="E5" s="237" t="s">
        <v>165</v>
      </c>
      <c r="F5" s="235"/>
      <c r="G5" s="235"/>
      <c r="M5" s="36"/>
      <c r="N5" s="36" t="s">
        <v>80</v>
      </c>
      <c r="O5" s="36">
        <v>0</v>
      </c>
      <c r="P5" s="36">
        <v>0</v>
      </c>
      <c r="Q5" s="36">
        <v>0</v>
      </c>
      <c r="R5" s="88">
        <v>0</v>
      </c>
    </row>
    <row r="6" spans="1:20" x14ac:dyDescent="0.2">
      <c r="A6" s="3"/>
      <c r="B6" s="12">
        <v>1999</v>
      </c>
      <c r="C6" s="12">
        <v>2000</v>
      </c>
      <c r="D6" s="12">
        <v>2001</v>
      </c>
      <c r="E6" s="77">
        <v>1999</v>
      </c>
      <c r="F6" s="12">
        <v>2000</v>
      </c>
      <c r="G6" s="12">
        <v>2001</v>
      </c>
      <c r="H6" s="5"/>
      <c r="M6" s="36"/>
      <c r="N6" s="36" t="s">
        <v>167</v>
      </c>
      <c r="O6" s="36">
        <v>0</v>
      </c>
      <c r="P6" s="36">
        <v>0</v>
      </c>
      <c r="Q6" s="36">
        <v>0</v>
      </c>
      <c r="R6" s="88">
        <v>0</v>
      </c>
    </row>
    <row r="7" spans="1:20" x14ac:dyDescent="0.2">
      <c r="A7" s="64">
        <v>36161</v>
      </c>
      <c r="B7" s="67">
        <f>F56</f>
        <v>4356629.0000000009</v>
      </c>
      <c r="C7" s="72">
        <f>F421</f>
        <v>6171853</v>
      </c>
      <c r="D7" s="68">
        <f>F787</f>
        <v>8226854</v>
      </c>
      <c r="E7" s="79">
        <f>B7/31</f>
        <v>140536.41935483873</v>
      </c>
      <c r="F7" s="79">
        <f>C7/31</f>
        <v>199092.03225806452</v>
      </c>
      <c r="G7" s="81">
        <f>D7/31</f>
        <v>265382.38709677418</v>
      </c>
      <c r="H7" s="5"/>
      <c r="M7" s="36"/>
      <c r="N7" s="36" t="s">
        <v>168</v>
      </c>
      <c r="O7" s="36">
        <v>0</v>
      </c>
      <c r="P7" s="36">
        <v>0</v>
      </c>
      <c r="Q7" s="36">
        <v>0</v>
      </c>
      <c r="R7" s="89">
        <v>0</v>
      </c>
    </row>
    <row r="8" spans="1:20" x14ac:dyDescent="0.2">
      <c r="A8" s="65">
        <f>A7+31</f>
        <v>36192</v>
      </c>
      <c r="B8" s="69">
        <f>F84</f>
        <v>3935019.741935485</v>
      </c>
      <c r="C8" s="73">
        <f>F450</f>
        <v>1053695</v>
      </c>
      <c r="D8" s="70">
        <f>F815</f>
        <v>14112676</v>
      </c>
      <c r="E8" s="80">
        <f>B8/28</f>
        <v>140536.41935483876</v>
      </c>
      <c r="F8" s="80">
        <f>C8/29</f>
        <v>36334.310344827587</v>
      </c>
      <c r="G8" s="82">
        <f>D8/28</f>
        <v>504024.14285714284</v>
      </c>
      <c r="H8" s="5"/>
      <c r="M8" s="36"/>
      <c r="N8" s="36" t="s">
        <v>169</v>
      </c>
      <c r="O8" s="36">
        <v>0</v>
      </c>
      <c r="P8" s="36">
        <v>0</v>
      </c>
      <c r="Q8" s="36">
        <v>0</v>
      </c>
      <c r="R8" s="89">
        <v>0</v>
      </c>
    </row>
    <row r="9" spans="1:20" x14ac:dyDescent="0.2">
      <c r="A9" s="65">
        <f t="shared" ref="A9:A18" si="0">A8+31</f>
        <v>36223</v>
      </c>
      <c r="B9" s="69">
        <f>F115</f>
        <v>2898903</v>
      </c>
      <c r="C9" s="73">
        <f>F481</f>
        <v>6214143</v>
      </c>
      <c r="D9" s="74"/>
      <c r="E9" s="80">
        <f t="shared" ref="E9:G18" si="1">B9/31</f>
        <v>93513</v>
      </c>
      <c r="F9" s="80">
        <f t="shared" si="1"/>
        <v>200456.22580645161</v>
      </c>
      <c r="G9" s="82">
        <f t="shared" si="1"/>
        <v>0</v>
      </c>
      <c r="H9" s="5"/>
      <c r="M9" s="36"/>
      <c r="N9" s="36" t="s">
        <v>170</v>
      </c>
      <c r="O9" s="90">
        <v>0</v>
      </c>
      <c r="P9" s="90">
        <v>0</v>
      </c>
      <c r="Q9" s="90">
        <v>0</v>
      </c>
      <c r="R9" s="91">
        <v>0</v>
      </c>
    </row>
    <row r="10" spans="1:20" x14ac:dyDescent="0.2">
      <c r="A10" s="65">
        <f t="shared" si="0"/>
        <v>36254</v>
      </c>
      <c r="B10" s="69">
        <f>F145</f>
        <v>5989682</v>
      </c>
      <c r="C10" s="73">
        <f>F511</f>
        <v>7024607</v>
      </c>
      <c r="D10" s="74"/>
      <c r="E10" s="80">
        <f>B10/30</f>
        <v>199656.06666666668</v>
      </c>
      <c r="F10" s="80">
        <f>C10/30</f>
        <v>234153.56666666668</v>
      </c>
      <c r="G10" s="82">
        <f>D10/30</f>
        <v>0</v>
      </c>
      <c r="H10" s="5"/>
      <c r="M10" s="36"/>
      <c r="N10" s="36" t="s">
        <v>171</v>
      </c>
      <c r="O10" s="36">
        <v>0</v>
      </c>
      <c r="P10" s="36">
        <v>0</v>
      </c>
      <c r="Q10" s="36">
        <v>0</v>
      </c>
      <c r="R10" s="36">
        <v>0</v>
      </c>
    </row>
    <row r="11" spans="1:20" x14ac:dyDescent="0.2">
      <c r="A11" s="65">
        <f t="shared" si="0"/>
        <v>36285</v>
      </c>
      <c r="B11" s="69">
        <f>F176</f>
        <v>3730219</v>
      </c>
      <c r="C11" s="73">
        <f>F542</f>
        <v>8493991</v>
      </c>
      <c r="D11" s="74"/>
      <c r="E11" s="80">
        <f t="shared" si="1"/>
        <v>120329.64516129032</v>
      </c>
      <c r="F11" s="80">
        <f t="shared" si="1"/>
        <v>273999.70967741933</v>
      </c>
      <c r="G11" s="82">
        <f t="shared" si="1"/>
        <v>0</v>
      </c>
      <c r="H11" s="5"/>
      <c r="M11" s="36"/>
      <c r="N11" s="92" t="s">
        <v>172</v>
      </c>
      <c r="O11" s="92">
        <v>0</v>
      </c>
      <c r="P11" s="92">
        <v>0</v>
      </c>
      <c r="Q11" s="92">
        <v>0</v>
      </c>
      <c r="R11" s="92">
        <v>0</v>
      </c>
    </row>
    <row r="12" spans="1:20" x14ac:dyDescent="0.2">
      <c r="A12" s="65">
        <f t="shared" si="0"/>
        <v>36316</v>
      </c>
      <c r="B12" s="69">
        <f>F206</f>
        <v>6751202</v>
      </c>
      <c r="C12" s="73">
        <f>F572</f>
        <v>17815468</v>
      </c>
      <c r="D12" s="74"/>
      <c r="E12" s="80">
        <f>B12/30</f>
        <v>225040.06666666668</v>
      </c>
      <c r="F12" s="80">
        <f>C12/30</f>
        <v>593848.93333333335</v>
      </c>
      <c r="G12" s="82">
        <f>D12/30</f>
        <v>0</v>
      </c>
      <c r="H12" s="5"/>
      <c r="M12" s="36"/>
      <c r="N12" s="36"/>
      <c r="O12" s="36"/>
      <c r="P12" s="36"/>
      <c r="Q12" s="36"/>
      <c r="R12" s="36"/>
    </row>
    <row r="13" spans="1:20" x14ac:dyDescent="0.2">
      <c r="A13" s="65">
        <f t="shared" si="0"/>
        <v>36347</v>
      </c>
      <c r="B13" s="69">
        <f>F237</f>
        <v>9330566</v>
      </c>
      <c r="C13" s="73">
        <f>F603</f>
        <v>18012088</v>
      </c>
      <c r="D13" s="74"/>
      <c r="E13" s="80">
        <f t="shared" si="1"/>
        <v>300986</v>
      </c>
      <c r="F13" s="80">
        <f t="shared" si="1"/>
        <v>581035.09677419357</v>
      </c>
      <c r="G13" s="82">
        <f t="shared" si="1"/>
        <v>0</v>
      </c>
      <c r="H13" s="5"/>
      <c r="M13" s="36" t="s">
        <v>81</v>
      </c>
      <c r="N13" s="36" t="s">
        <v>59</v>
      </c>
      <c r="O13" s="36">
        <v>0.5</v>
      </c>
      <c r="P13" s="36">
        <v>0.9</v>
      </c>
      <c r="Q13" s="36">
        <v>0.7</v>
      </c>
      <c r="R13" s="36"/>
    </row>
    <row r="14" spans="1:20" x14ac:dyDescent="0.2">
      <c r="A14" s="65">
        <f t="shared" si="0"/>
        <v>36378</v>
      </c>
      <c r="B14" s="69">
        <f>F268</f>
        <v>7964408</v>
      </c>
      <c r="C14" s="73">
        <f>F634</f>
        <v>15318050</v>
      </c>
      <c r="D14" s="74"/>
      <c r="E14" s="80">
        <f t="shared" si="1"/>
        <v>256916.38709677418</v>
      </c>
      <c r="F14" s="80">
        <f t="shared" si="1"/>
        <v>494130.6451612903</v>
      </c>
      <c r="G14" s="82">
        <f t="shared" si="1"/>
        <v>0</v>
      </c>
      <c r="H14" s="5"/>
      <c r="M14" s="36"/>
      <c r="N14" s="36" t="s">
        <v>80</v>
      </c>
      <c r="O14" s="36">
        <v>0.6</v>
      </c>
      <c r="P14" s="36">
        <f>2.5+3</f>
        <v>5.5</v>
      </c>
      <c r="Q14" s="36">
        <f>3.7+1.8</f>
        <v>5.5</v>
      </c>
      <c r="R14" s="36">
        <f>1.84+2.9</f>
        <v>4.74</v>
      </c>
    </row>
    <row r="15" spans="1:20" x14ac:dyDescent="0.2">
      <c r="A15" s="65">
        <f t="shared" si="0"/>
        <v>36409</v>
      </c>
      <c r="B15" s="69">
        <f>F298</f>
        <v>8852469</v>
      </c>
      <c r="C15" s="73">
        <f>F664</f>
        <v>19673985</v>
      </c>
      <c r="D15" s="74"/>
      <c r="E15" s="80">
        <f>B15/30</f>
        <v>295082.3</v>
      </c>
      <c r="F15" s="80">
        <f>C15/30</f>
        <v>655799.5</v>
      </c>
      <c r="G15" s="82">
        <f>D15/30</f>
        <v>0</v>
      </c>
      <c r="H15" s="5"/>
      <c r="M15" s="36"/>
      <c r="N15" s="36" t="s">
        <v>167</v>
      </c>
      <c r="O15" s="36">
        <v>2.4</v>
      </c>
      <c r="P15" s="36">
        <v>9.6</v>
      </c>
      <c r="Q15" s="36">
        <v>19.600000000000001</v>
      </c>
      <c r="R15" s="36">
        <f>7.16+8.14</f>
        <v>15.3</v>
      </c>
    </row>
    <row r="16" spans="1:20" x14ac:dyDescent="0.2">
      <c r="A16" s="65">
        <f t="shared" si="0"/>
        <v>36440</v>
      </c>
      <c r="B16" s="69">
        <f>F329</f>
        <v>8042560</v>
      </c>
      <c r="C16" s="73">
        <f>F695</f>
        <v>20327799</v>
      </c>
      <c r="D16" s="74"/>
      <c r="E16" s="80">
        <f t="shared" si="1"/>
        <v>259437.4193548387</v>
      </c>
      <c r="F16" s="80">
        <f t="shared" si="1"/>
        <v>655735.45161290327</v>
      </c>
      <c r="G16" s="82">
        <f t="shared" si="1"/>
        <v>0</v>
      </c>
      <c r="H16" s="5"/>
      <c r="M16" s="36"/>
      <c r="N16" s="36" t="s">
        <v>168</v>
      </c>
      <c r="O16" s="36">
        <v>0</v>
      </c>
      <c r="P16" s="36">
        <v>2.2999999999999998</v>
      </c>
      <c r="Q16" s="36">
        <v>3.6</v>
      </c>
      <c r="R16" s="36"/>
    </row>
    <row r="17" spans="1:162" x14ac:dyDescent="0.2">
      <c r="A17" s="65">
        <f t="shared" si="0"/>
        <v>36471</v>
      </c>
      <c r="B17" s="69">
        <f>F359</f>
        <v>3414888</v>
      </c>
      <c r="C17" s="73">
        <f>F725</f>
        <v>10146660</v>
      </c>
      <c r="D17" s="74"/>
      <c r="E17" s="80">
        <f>B17/30</f>
        <v>113829.6</v>
      </c>
      <c r="F17" s="80">
        <f>C17/30</f>
        <v>338222</v>
      </c>
      <c r="G17" s="82">
        <f>D17/30</f>
        <v>0</v>
      </c>
      <c r="H17" s="5"/>
      <c r="M17" s="36"/>
      <c r="N17" s="36" t="s">
        <v>169</v>
      </c>
      <c r="O17" s="36">
        <v>0</v>
      </c>
      <c r="P17" s="36">
        <v>2.5</v>
      </c>
      <c r="Q17" s="36">
        <f>5.2+2.5</f>
        <v>7.7</v>
      </c>
      <c r="R17" s="36">
        <v>2.78</v>
      </c>
    </row>
    <row r="18" spans="1:162" x14ac:dyDescent="0.2">
      <c r="A18" s="66">
        <f t="shared" si="0"/>
        <v>36502</v>
      </c>
      <c r="B18" s="71">
        <f>F390</f>
        <v>7456612</v>
      </c>
      <c r="C18" s="75">
        <f>F756</f>
        <v>9516798</v>
      </c>
      <c r="D18" s="76"/>
      <c r="E18" s="78">
        <f t="shared" si="1"/>
        <v>240535.87096774194</v>
      </c>
      <c r="F18" s="78">
        <f t="shared" si="1"/>
        <v>306993.48387096776</v>
      </c>
      <c r="G18" s="83">
        <f t="shared" si="1"/>
        <v>0</v>
      </c>
      <c r="H18" s="5"/>
      <c r="M18" s="93"/>
      <c r="N18" s="36" t="s">
        <v>170</v>
      </c>
      <c r="O18" s="36">
        <v>0</v>
      </c>
      <c r="P18" s="36">
        <v>2.7</v>
      </c>
      <c r="Q18" s="36">
        <v>0</v>
      </c>
      <c r="R18" s="36">
        <v>0</v>
      </c>
    </row>
    <row r="19" spans="1:162" x14ac:dyDescent="0.2">
      <c r="A19" s="63"/>
      <c r="B19" s="35">
        <f>SUM(B7:B18)</f>
        <v>72723157.741935492</v>
      </c>
      <c r="C19" s="35">
        <f>SUM(C7:C18)</f>
        <v>139769137</v>
      </c>
      <c r="D19" s="35">
        <f>SUM(D7:D18)</f>
        <v>22339530</v>
      </c>
      <c r="E19" s="84">
        <f>B19/365</f>
        <v>199241.52806009725</v>
      </c>
      <c r="F19" s="84">
        <f>C19/366</f>
        <v>381882.88797814207</v>
      </c>
      <c r="G19" s="84">
        <f>D19/365</f>
        <v>61204.191780821915</v>
      </c>
      <c r="H19" s="85" t="s">
        <v>175</v>
      </c>
      <c r="I19" s="85"/>
      <c r="J19" s="85"/>
      <c r="K19" s="85"/>
      <c r="M19" s="36"/>
      <c r="N19" s="36" t="s">
        <v>171</v>
      </c>
      <c r="O19" s="36">
        <v>0</v>
      </c>
      <c r="P19" s="36">
        <v>0</v>
      </c>
      <c r="Q19" s="36">
        <f>2.7+4.9</f>
        <v>7.6000000000000005</v>
      </c>
      <c r="R19" s="36">
        <v>2.44</v>
      </c>
    </row>
    <row r="20" spans="1:162" x14ac:dyDescent="0.2">
      <c r="A20" s="63"/>
      <c r="M20" s="36"/>
      <c r="N20" s="92" t="s">
        <v>172</v>
      </c>
      <c r="O20" s="92">
        <v>0</v>
      </c>
      <c r="P20" s="92">
        <v>0</v>
      </c>
      <c r="Q20" s="92">
        <v>0</v>
      </c>
      <c r="R20" s="92">
        <v>2.76</v>
      </c>
    </row>
    <row r="21" spans="1:162" x14ac:dyDescent="0.2">
      <c r="M21" s="36"/>
      <c r="N21" s="36"/>
      <c r="O21" s="36"/>
      <c r="P21" s="93"/>
      <c r="Q21" s="93"/>
      <c r="R21" s="93"/>
    </row>
    <row r="22" spans="1:162" x14ac:dyDescent="0.2">
      <c r="A22" t="s">
        <v>157</v>
      </c>
      <c r="C22" s="6"/>
      <c r="D22" s="6"/>
      <c r="E22" s="55"/>
      <c r="F22" s="6"/>
      <c r="G22" s="6"/>
      <c r="H22" s="6"/>
      <c r="I22" s="6"/>
      <c r="M22" s="36"/>
      <c r="N22" s="36" t="s">
        <v>85</v>
      </c>
      <c r="O22" s="36">
        <f>SUM(O3:O20)</f>
        <v>8.1</v>
      </c>
      <c r="P22" s="36">
        <f>SUM(P3:P20)</f>
        <v>30.1</v>
      </c>
      <c r="Q22" s="36">
        <f>SUM(Q3:Q20)</f>
        <v>49.100000000000009</v>
      </c>
      <c r="R22" s="36">
        <f>SUM(R3:R20)</f>
        <v>34.76</v>
      </c>
      <c r="S22" s="6"/>
      <c r="T22" s="96">
        <f>SUM(O22:S22)</f>
        <v>122.06</v>
      </c>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row>
    <row r="23" spans="1:162" x14ac:dyDescent="0.2">
      <c r="M23" s="36"/>
      <c r="N23" s="36" t="s">
        <v>86</v>
      </c>
      <c r="O23" s="94">
        <f>O22/91</f>
        <v>8.9010989010989014E-2</v>
      </c>
      <c r="P23" s="94">
        <f>P22/91</f>
        <v>0.33076923076923076</v>
      </c>
      <c r="Q23" s="94">
        <f>Q22/92</f>
        <v>0.53369565217391313</v>
      </c>
      <c r="R23" s="94">
        <f>R22/92</f>
        <v>0.3778260869565217</v>
      </c>
    </row>
    <row r="24" spans="1:162" x14ac:dyDescent="0.2">
      <c r="A24" s="34">
        <v>80482</v>
      </c>
      <c r="D24" s="61" t="s">
        <v>162</v>
      </c>
      <c r="F24" s="61" t="s">
        <v>158</v>
      </c>
      <c r="G24" s="2"/>
      <c r="H24" s="61" t="s">
        <v>161</v>
      </c>
      <c r="I24" s="2"/>
      <c r="J24" s="61" t="s">
        <v>159</v>
      </c>
      <c r="K24" s="2"/>
      <c r="L24" s="61" t="s">
        <v>160</v>
      </c>
      <c r="M24" s="36"/>
      <c r="N24" s="36" t="s">
        <v>87</v>
      </c>
      <c r="O24" s="95">
        <f>O23*1000</f>
        <v>89.010989010989007</v>
      </c>
      <c r="P24" s="95">
        <f>P23*1000</f>
        <v>330.76923076923077</v>
      </c>
      <c r="Q24" s="95">
        <f>Q23*1000</f>
        <v>533.69565217391312</v>
      </c>
      <c r="R24" s="95">
        <f>R23*1000</f>
        <v>377.82608695652169</v>
      </c>
      <c r="T24">
        <f>(T22/366)*1000</f>
        <v>333.49726775956282</v>
      </c>
    </row>
    <row r="26" spans="1:162" x14ac:dyDescent="0.2">
      <c r="A26" s="48">
        <v>36161</v>
      </c>
      <c r="D26" s="49">
        <f t="shared" ref="D26:D84" si="2">4356629/31</f>
        <v>140536.4193548387</v>
      </c>
      <c r="E26" s="56"/>
      <c r="F26" s="59"/>
      <c r="G26" s="59"/>
      <c r="H26" s="59"/>
    </row>
    <row r="27" spans="1:162" x14ac:dyDescent="0.2">
      <c r="A27" s="48">
        <v>36162</v>
      </c>
      <c r="D27" s="49">
        <f t="shared" si="2"/>
        <v>140536.4193548387</v>
      </c>
      <c r="E27" s="56"/>
      <c r="F27" s="59"/>
      <c r="G27" s="59"/>
      <c r="H27" s="59"/>
    </row>
    <row r="28" spans="1:162" x14ac:dyDescent="0.2">
      <c r="A28" s="48">
        <v>36163</v>
      </c>
      <c r="D28" s="49">
        <f t="shared" si="2"/>
        <v>140536.4193548387</v>
      </c>
      <c r="E28" s="56"/>
      <c r="F28" s="59"/>
      <c r="G28" s="59"/>
      <c r="H28" s="59"/>
    </row>
    <row r="29" spans="1:162" x14ac:dyDescent="0.2">
      <c r="A29" s="48">
        <v>36164</v>
      </c>
      <c r="D29" s="49">
        <f t="shared" si="2"/>
        <v>140536.4193548387</v>
      </c>
      <c r="E29" s="56"/>
      <c r="F29" s="59"/>
      <c r="G29" s="59"/>
      <c r="H29" s="59"/>
    </row>
    <row r="30" spans="1:162" x14ac:dyDescent="0.2">
      <c r="A30" s="48">
        <v>36165</v>
      </c>
      <c r="D30" s="49">
        <f t="shared" si="2"/>
        <v>140536.4193548387</v>
      </c>
      <c r="E30" s="56"/>
      <c r="F30" s="59"/>
      <c r="G30" s="59"/>
      <c r="H30" s="59"/>
    </row>
    <row r="31" spans="1:162" x14ac:dyDescent="0.2">
      <c r="A31" s="48">
        <v>36166</v>
      </c>
      <c r="D31" s="49">
        <f t="shared" si="2"/>
        <v>140536.4193548387</v>
      </c>
      <c r="E31" s="56"/>
      <c r="F31" s="59"/>
      <c r="G31" s="59"/>
      <c r="H31" s="59"/>
    </row>
    <row r="32" spans="1:162" x14ac:dyDescent="0.2">
      <c r="A32" s="48">
        <v>36167</v>
      </c>
      <c r="D32" s="49">
        <f t="shared" si="2"/>
        <v>140536.4193548387</v>
      </c>
      <c r="E32" s="56"/>
      <c r="F32" s="59"/>
      <c r="G32" s="59"/>
      <c r="H32" s="59"/>
    </row>
    <row r="33" spans="1:8" x14ac:dyDescent="0.2">
      <c r="A33" s="48">
        <v>36168</v>
      </c>
      <c r="D33" s="49">
        <f t="shared" si="2"/>
        <v>140536.4193548387</v>
      </c>
      <c r="E33" s="56"/>
      <c r="F33" s="59"/>
      <c r="G33" s="59"/>
      <c r="H33" s="59"/>
    </row>
    <row r="34" spans="1:8" x14ac:dyDescent="0.2">
      <c r="A34" s="48">
        <v>36169</v>
      </c>
      <c r="D34" s="49">
        <f t="shared" si="2"/>
        <v>140536.4193548387</v>
      </c>
      <c r="E34" s="56"/>
      <c r="F34" s="59"/>
      <c r="G34" s="59"/>
      <c r="H34" s="59"/>
    </row>
    <row r="35" spans="1:8" x14ac:dyDescent="0.2">
      <c r="A35" s="48">
        <v>36170</v>
      </c>
      <c r="D35" s="49">
        <f t="shared" si="2"/>
        <v>140536.4193548387</v>
      </c>
      <c r="E35" s="56"/>
      <c r="F35" s="59"/>
      <c r="G35" s="59"/>
      <c r="H35" s="59"/>
    </row>
    <row r="36" spans="1:8" x14ac:dyDescent="0.2">
      <c r="A36" s="48">
        <v>36171</v>
      </c>
      <c r="D36" s="49">
        <f t="shared" si="2"/>
        <v>140536.4193548387</v>
      </c>
      <c r="E36" s="56"/>
      <c r="F36" s="59"/>
      <c r="G36" s="59"/>
      <c r="H36" s="59"/>
    </row>
    <row r="37" spans="1:8" x14ac:dyDescent="0.2">
      <c r="A37" s="48">
        <v>36172</v>
      </c>
      <c r="D37" s="49">
        <f t="shared" si="2"/>
        <v>140536.4193548387</v>
      </c>
      <c r="E37" s="56"/>
      <c r="F37" s="59"/>
      <c r="G37" s="59"/>
      <c r="H37" s="59"/>
    </row>
    <row r="38" spans="1:8" x14ac:dyDescent="0.2">
      <c r="A38" s="48">
        <v>36173</v>
      </c>
      <c r="D38" s="49">
        <f t="shared" si="2"/>
        <v>140536.4193548387</v>
      </c>
      <c r="E38" s="56"/>
      <c r="F38" s="59"/>
      <c r="G38" s="59"/>
      <c r="H38" s="59"/>
    </row>
    <row r="39" spans="1:8" x14ac:dyDescent="0.2">
      <c r="A39" s="48">
        <v>36174</v>
      </c>
      <c r="D39" s="49">
        <f t="shared" si="2"/>
        <v>140536.4193548387</v>
      </c>
      <c r="E39" s="56"/>
      <c r="F39" s="59"/>
      <c r="G39" s="59"/>
      <c r="H39" s="59"/>
    </row>
    <row r="40" spans="1:8" x14ac:dyDescent="0.2">
      <c r="A40" s="48">
        <v>36175</v>
      </c>
      <c r="D40" s="49">
        <f t="shared" si="2"/>
        <v>140536.4193548387</v>
      </c>
      <c r="E40" s="56"/>
      <c r="F40" s="59"/>
      <c r="G40" s="59"/>
      <c r="H40" s="59"/>
    </row>
    <row r="41" spans="1:8" x14ac:dyDescent="0.2">
      <c r="A41" s="48">
        <v>36176</v>
      </c>
      <c r="D41" s="49">
        <f t="shared" si="2"/>
        <v>140536.4193548387</v>
      </c>
      <c r="E41" s="56"/>
      <c r="F41" s="59"/>
      <c r="G41" s="59"/>
      <c r="H41" s="59"/>
    </row>
    <row r="42" spans="1:8" x14ac:dyDescent="0.2">
      <c r="A42" s="48">
        <v>36177</v>
      </c>
      <c r="D42" s="49">
        <f t="shared" si="2"/>
        <v>140536.4193548387</v>
      </c>
      <c r="E42" s="56"/>
      <c r="F42" s="59"/>
      <c r="G42" s="59"/>
      <c r="H42" s="59"/>
    </row>
    <row r="43" spans="1:8" x14ac:dyDescent="0.2">
      <c r="A43" s="48">
        <v>36178</v>
      </c>
      <c r="D43" s="49">
        <f t="shared" si="2"/>
        <v>140536.4193548387</v>
      </c>
      <c r="E43" s="56"/>
      <c r="F43" s="59"/>
      <c r="G43" s="59"/>
      <c r="H43" s="59"/>
    </row>
    <row r="44" spans="1:8" x14ac:dyDescent="0.2">
      <c r="A44" s="48">
        <v>36179</v>
      </c>
      <c r="D44" s="49">
        <f t="shared" si="2"/>
        <v>140536.4193548387</v>
      </c>
      <c r="E44" s="56"/>
      <c r="F44" s="59"/>
      <c r="G44" s="59"/>
      <c r="H44" s="59"/>
    </row>
    <row r="45" spans="1:8" x14ac:dyDescent="0.2">
      <c r="A45" s="48">
        <v>36180</v>
      </c>
      <c r="D45" s="49">
        <f t="shared" si="2"/>
        <v>140536.4193548387</v>
      </c>
      <c r="E45" s="56"/>
      <c r="F45" s="59"/>
      <c r="G45" s="59"/>
      <c r="H45" s="59"/>
    </row>
    <row r="46" spans="1:8" x14ac:dyDescent="0.2">
      <c r="A46" s="48">
        <v>36181</v>
      </c>
      <c r="D46" s="49">
        <f t="shared" si="2"/>
        <v>140536.4193548387</v>
      </c>
      <c r="E46" s="56"/>
      <c r="F46" s="59"/>
      <c r="G46" s="59"/>
      <c r="H46" s="59"/>
    </row>
    <row r="47" spans="1:8" x14ac:dyDescent="0.2">
      <c r="A47" s="48">
        <v>36182</v>
      </c>
      <c r="D47" s="49">
        <f t="shared" si="2"/>
        <v>140536.4193548387</v>
      </c>
      <c r="E47" s="56"/>
      <c r="F47" s="59"/>
      <c r="G47" s="59"/>
      <c r="H47" s="59"/>
    </row>
    <row r="48" spans="1:8" x14ac:dyDescent="0.2">
      <c r="A48" s="48">
        <v>36183</v>
      </c>
      <c r="D48" s="49">
        <f t="shared" si="2"/>
        <v>140536.4193548387</v>
      </c>
      <c r="E48" s="56"/>
      <c r="F48" s="59"/>
      <c r="G48" s="59"/>
      <c r="H48" s="59"/>
    </row>
    <row r="49" spans="1:8" x14ac:dyDescent="0.2">
      <c r="A49" s="48">
        <v>36184</v>
      </c>
      <c r="D49" s="49">
        <f t="shared" si="2"/>
        <v>140536.4193548387</v>
      </c>
      <c r="E49" s="56"/>
      <c r="F49" s="59"/>
      <c r="G49" s="59"/>
      <c r="H49" s="59"/>
    </row>
    <row r="50" spans="1:8" x14ac:dyDescent="0.2">
      <c r="A50" s="48">
        <v>36185</v>
      </c>
      <c r="D50" s="49">
        <f t="shared" si="2"/>
        <v>140536.4193548387</v>
      </c>
      <c r="E50" s="56"/>
      <c r="F50" s="59"/>
      <c r="G50" s="59"/>
      <c r="H50" s="59"/>
    </row>
    <row r="51" spans="1:8" x14ac:dyDescent="0.2">
      <c r="A51" s="48">
        <v>36186</v>
      </c>
      <c r="D51" s="49">
        <f t="shared" si="2"/>
        <v>140536.4193548387</v>
      </c>
      <c r="E51" s="56"/>
      <c r="F51" s="59"/>
      <c r="G51" s="59"/>
      <c r="H51" s="59"/>
    </row>
    <row r="52" spans="1:8" x14ac:dyDescent="0.2">
      <c r="A52" s="48">
        <v>36187</v>
      </c>
      <c r="D52" s="49">
        <f t="shared" si="2"/>
        <v>140536.4193548387</v>
      </c>
      <c r="E52" s="56"/>
      <c r="F52" s="59"/>
      <c r="G52" s="59"/>
      <c r="H52" s="59"/>
    </row>
    <row r="53" spans="1:8" x14ac:dyDescent="0.2">
      <c r="A53" s="48">
        <v>36188</v>
      </c>
      <c r="D53" s="49">
        <f t="shared" si="2"/>
        <v>140536.4193548387</v>
      </c>
      <c r="E53" s="56"/>
      <c r="F53" s="59"/>
      <c r="G53" s="59"/>
      <c r="H53" s="59"/>
    </row>
    <row r="54" spans="1:8" x14ac:dyDescent="0.2">
      <c r="A54" s="48">
        <v>36189</v>
      </c>
      <c r="D54" s="49">
        <f t="shared" si="2"/>
        <v>140536.4193548387</v>
      </c>
      <c r="E54" s="56"/>
      <c r="F54" s="59"/>
      <c r="G54" s="59"/>
      <c r="H54" s="59"/>
    </row>
    <row r="55" spans="1:8" x14ac:dyDescent="0.2">
      <c r="A55" s="48">
        <v>36190</v>
      </c>
      <c r="D55" s="49">
        <f t="shared" si="2"/>
        <v>140536.4193548387</v>
      </c>
      <c r="E55" s="56"/>
      <c r="F55" s="59"/>
      <c r="G55" s="59"/>
      <c r="H55" s="59"/>
    </row>
    <row r="56" spans="1:8" x14ac:dyDescent="0.2">
      <c r="A56" s="48">
        <v>36191</v>
      </c>
      <c r="D56" s="49">
        <f t="shared" si="2"/>
        <v>140536.4193548387</v>
      </c>
      <c r="E56" s="56"/>
      <c r="F56" s="59">
        <f>SUM(D26:D56)</f>
        <v>4356629.0000000009</v>
      </c>
      <c r="G56" s="59"/>
      <c r="H56" s="59">
        <f>F56/31</f>
        <v>140536.41935483873</v>
      </c>
    </row>
    <row r="57" spans="1:8" x14ac:dyDescent="0.2">
      <c r="A57" s="48">
        <v>36192</v>
      </c>
      <c r="D57" s="49">
        <f t="shared" si="2"/>
        <v>140536.4193548387</v>
      </c>
      <c r="E57" s="56"/>
      <c r="F57" s="59"/>
      <c r="G57" s="59"/>
      <c r="H57" s="59"/>
    </row>
    <row r="58" spans="1:8" x14ac:dyDescent="0.2">
      <c r="A58" s="48">
        <v>36193</v>
      </c>
      <c r="D58" s="49">
        <f t="shared" si="2"/>
        <v>140536.4193548387</v>
      </c>
      <c r="E58" s="56"/>
      <c r="F58" s="59"/>
      <c r="G58" s="59"/>
      <c r="H58" s="59"/>
    </row>
    <row r="59" spans="1:8" x14ac:dyDescent="0.2">
      <c r="A59" s="48">
        <v>36194</v>
      </c>
      <c r="D59" s="49">
        <f t="shared" si="2"/>
        <v>140536.4193548387</v>
      </c>
      <c r="E59" s="56"/>
      <c r="F59" s="59"/>
      <c r="G59" s="59"/>
      <c r="H59" s="59"/>
    </row>
    <row r="60" spans="1:8" x14ac:dyDescent="0.2">
      <c r="A60" s="48">
        <v>36195</v>
      </c>
      <c r="D60" s="49">
        <f t="shared" si="2"/>
        <v>140536.4193548387</v>
      </c>
      <c r="E60" s="56"/>
      <c r="F60" s="59"/>
      <c r="G60" s="59"/>
      <c r="H60" s="59"/>
    </row>
    <row r="61" spans="1:8" x14ac:dyDescent="0.2">
      <c r="A61" s="48">
        <v>36196</v>
      </c>
      <c r="D61" s="49">
        <f t="shared" si="2"/>
        <v>140536.4193548387</v>
      </c>
      <c r="E61" s="56"/>
      <c r="F61" s="59"/>
      <c r="G61" s="59"/>
      <c r="H61" s="59"/>
    </row>
    <row r="62" spans="1:8" x14ac:dyDescent="0.2">
      <c r="A62" s="48">
        <v>36197</v>
      </c>
      <c r="D62" s="49">
        <f t="shared" si="2"/>
        <v>140536.4193548387</v>
      </c>
      <c r="E62" s="56"/>
      <c r="F62" s="59"/>
      <c r="G62" s="59"/>
      <c r="H62" s="59"/>
    </row>
    <row r="63" spans="1:8" x14ac:dyDescent="0.2">
      <c r="A63" s="48">
        <v>36198</v>
      </c>
      <c r="D63" s="49">
        <f t="shared" si="2"/>
        <v>140536.4193548387</v>
      </c>
      <c r="E63" s="56"/>
      <c r="F63" s="59"/>
      <c r="G63" s="59"/>
      <c r="H63" s="59"/>
    </row>
    <row r="64" spans="1:8" x14ac:dyDescent="0.2">
      <c r="A64" s="48">
        <v>36199</v>
      </c>
      <c r="D64" s="49">
        <f t="shared" si="2"/>
        <v>140536.4193548387</v>
      </c>
      <c r="E64" s="56"/>
      <c r="F64" s="59"/>
      <c r="G64" s="59"/>
      <c r="H64" s="59"/>
    </row>
    <row r="65" spans="1:8" x14ac:dyDescent="0.2">
      <c r="A65" s="48">
        <v>36200</v>
      </c>
      <c r="D65" s="49">
        <f t="shared" si="2"/>
        <v>140536.4193548387</v>
      </c>
      <c r="E65" s="56"/>
      <c r="F65" s="59"/>
      <c r="G65" s="59"/>
      <c r="H65" s="59"/>
    </row>
    <row r="66" spans="1:8" x14ac:dyDescent="0.2">
      <c r="A66" s="48">
        <v>36201</v>
      </c>
      <c r="D66" s="49">
        <f t="shared" si="2"/>
        <v>140536.4193548387</v>
      </c>
      <c r="E66" s="56"/>
      <c r="F66" s="59"/>
      <c r="G66" s="59"/>
      <c r="H66" s="59"/>
    </row>
    <row r="67" spans="1:8" x14ac:dyDescent="0.2">
      <c r="A67" s="48">
        <v>36202</v>
      </c>
      <c r="D67" s="49">
        <f t="shared" si="2"/>
        <v>140536.4193548387</v>
      </c>
      <c r="E67" s="56"/>
      <c r="F67" s="59"/>
      <c r="G67" s="59"/>
      <c r="H67" s="59"/>
    </row>
    <row r="68" spans="1:8" x14ac:dyDescent="0.2">
      <c r="A68" s="48">
        <v>36203</v>
      </c>
      <c r="D68" s="49">
        <f t="shared" si="2"/>
        <v>140536.4193548387</v>
      </c>
      <c r="E68" s="56"/>
      <c r="F68" s="59"/>
      <c r="G68" s="59"/>
      <c r="H68" s="59"/>
    </row>
    <row r="69" spans="1:8" x14ac:dyDescent="0.2">
      <c r="A69" s="48">
        <v>36204</v>
      </c>
      <c r="D69" s="49">
        <f t="shared" si="2"/>
        <v>140536.4193548387</v>
      </c>
      <c r="E69" s="56"/>
      <c r="F69" s="59"/>
      <c r="G69" s="59"/>
      <c r="H69" s="59"/>
    </row>
    <row r="70" spans="1:8" x14ac:dyDescent="0.2">
      <c r="A70" s="48">
        <v>36205</v>
      </c>
      <c r="D70" s="49">
        <f t="shared" si="2"/>
        <v>140536.4193548387</v>
      </c>
      <c r="E70" s="56"/>
      <c r="F70" s="59"/>
      <c r="G70" s="59"/>
      <c r="H70" s="59"/>
    </row>
    <row r="71" spans="1:8" x14ac:dyDescent="0.2">
      <c r="A71" s="48">
        <v>36206</v>
      </c>
      <c r="D71" s="49">
        <f t="shared" si="2"/>
        <v>140536.4193548387</v>
      </c>
      <c r="E71" s="56"/>
      <c r="F71" s="59"/>
      <c r="G71" s="59"/>
      <c r="H71" s="59"/>
    </row>
    <row r="72" spans="1:8" x14ac:dyDescent="0.2">
      <c r="A72" s="48">
        <v>36207</v>
      </c>
      <c r="D72" s="49">
        <f t="shared" si="2"/>
        <v>140536.4193548387</v>
      </c>
      <c r="E72" s="56"/>
      <c r="F72" s="59"/>
      <c r="G72" s="59"/>
      <c r="H72" s="59"/>
    </row>
    <row r="73" spans="1:8" x14ac:dyDescent="0.2">
      <c r="A73" s="48">
        <v>36208</v>
      </c>
      <c r="D73" s="49">
        <f t="shared" si="2"/>
        <v>140536.4193548387</v>
      </c>
      <c r="E73" s="56"/>
      <c r="F73" s="59"/>
      <c r="G73" s="59"/>
      <c r="H73" s="59"/>
    </row>
    <row r="74" spans="1:8" x14ac:dyDescent="0.2">
      <c r="A74" s="48">
        <v>36209</v>
      </c>
      <c r="D74" s="49">
        <f t="shared" si="2"/>
        <v>140536.4193548387</v>
      </c>
      <c r="E74" s="56"/>
      <c r="F74" s="59"/>
      <c r="G74" s="59"/>
      <c r="H74" s="59"/>
    </row>
    <row r="75" spans="1:8" x14ac:dyDescent="0.2">
      <c r="A75" s="48">
        <v>36210</v>
      </c>
      <c r="D75" s="49">
        <f t="shared" si="2"/>
        <v>140536.4193548387</v>
      </c>
      <c r="E75" s="56"/>
      <c r="F75" s="59"/>
      <c r="G75" s="59"/>
      <c r="H75" s="59"/>
    </row>
    <row r="76" spans="1:8" x14ac:dyDescent="0.2">
      <c r="A76" s="48">
        <v>36211</v>
      </c>
      <c r="D76" s="49">
        <f t="shared" si="2"/>
        <v>140536.4193548387</v>
      </c>
      <c r="E76" s="56"/>
      <c r="F76" s="59"/>
      <c r="G76" s="59"/>
      <c r="H76" s="59"/>
    </row>
    <row r="77" spans="1:8" x14ac:dyDescent="0.2">
      <c r="A77" s="48">
        <v>36212</v>
      </c>
      <c r="D77" s="49">
        <f t="shared" si="2"/>
        <v>140536.4193548387</v>
      </c>
      <c r="E77" s="56"/>
      <c r="F77" s="59"/>
      <c r="G77" s="59"/>
      <c r="H77" s="59"/>
    </row>
    <row r="78" spans="1:8" x14ac:dyDescent="0.2">
      <c r="A78" s="48">
        <v>36213</v>
      </c>
      <c r="D78" s="49">
        <f t="shared" si="2"/>
        <v>140536.4193548387</v>
      </c>
      <c r="E78" s="56"/>
      <c r="F78" s="59"/>
      <c r="G78" s="59"/>
      <c r="H78" s="59"/>
    </row>
    <row r="79" spans="1:8" x14ac:dyDescent="0.2">
      <c r="A79" s="48">
        <v>36214</v>
      </c>
      <c r="D79" s="49">
        <f t="shared" si="2"/>
        <v>140536.4193548387</v>
      </c>
      <c r="E79" s="56"/>
      <c r="F79" s="59"/>
      <c r="G79" s="59"/>
      <c r="H79" s="59"/>
    </row>
    <row r="80" spans="1:8" x14ac:dyDescent="0.2">
      <c r="A80" s="48">
        <v>36215</v>
      </c>
      <c r="D80" s="49">
        <f t="shared" si="2"/>
        <v>140536.4193548387</v>
      </c>
      <c r="E80" s="56"/>
      <c r="F80" s="59"/>
      <c r="G80" s="59"/>
      <c r="H80" s="59"/>
    </row>
    <row r="81" spans="1:8" x14ac:dyDescent="0.2">
      <c r="A81" s="48">
        <v>36216</v>
      </c>
      <c r="D81" s="49">
        <f t="shared" si="2"/>
        <v>140536.4193548387</v>
      </c>
      <c r="E81" s="56"/>
      <c r="F81" s="59"/>
      <c r="G81" s="59"/>
      <c r="H81" s="59"/>
    </row>
    <row r="82" spans="1:8" x14ac:dyDescent="0.2">
      <c r="A82" s="48">
        <v>36217</v>
      </c>
      <c r="D82" s="49">
        <f t="shared" si="2"/>
        <v>140536.4193548387</v>
      </c>
      <c r="E82" s="56"/>
      <c r="F82" s="59"/>
      <c r="G82" s="59"/>
      <c r="H82" s="59"/>
    </row>
    <row r="83" spans="1:8" x14ac:dyDescent="0.2">
      <c r="A83" s="48">
        <v>36218</v>
      </c>
      <c r="D83" s="49">
        <f t="shared" si="2"/>
        <v>140536.4193548387</v>
      </c>
      <c r="E83" s="56"/>
      <c r="F83" s="59"/>
      <c r="G83" s="59"/>
      <c r="H83" s="59"/>
    </row>
    <row r="84" spans="1:8" x14ac:dyDescent="0.2">
      <c r="A84" s="48">
        <v>36219</v>
      </c>
      <c r="D84" s="49">
        <f t="shared" si="2"/>
        <v>140536.4193548387</v>
      </c>
      <c r="E84" s="56"/>
      <c r="F84" s="59">
        <f>SUM(D57:D84)</f>
        <v>3935019.741935485</v>
      </c>
      <c r="G84" s="59"/>
      <c r="H84" s="59">
        <f>F84/28</f>
        <v>140536.41935483876</v>
      </c>
    </row>
    <row r="85" spans="1:8" x14ac:dyDescent="0.2">
      <c r="A85" s="48">
        <v>36220</v>
      </c>
      <c r="D85" s="49">
        <v>84573</v>
      </c>
      <c r="E85" s="56"/>
      <c r="F85" s="59"/>
      <c r="G85" s="59"/>
      <c r="H85" s="59"/>
    </row>
    <row r="86" spans="1:8" x14ac:dyDescent="0.2">
      <c r="A86" s="48">
        <v>36221</v>
      </c>
      <c r="D86" s="49">
        <v>84708</v>
      </c>
      <c r="E86" s="56"/>
      <c r="F86" s="59"/>
      <c r="G86" s="59"/>
      <c r="H86" s="59"/>
    </row>
    <row r="87" spans="1:8" x14ac:dyDescent="0.2">
      <c r="A87" s="48">
        <v>36222</v>
      </c>
      <c r="D87" s="49">
        <v>84879</v>
      </c>
      <c r="E87" s="56"/>
      <c r="F87" s="59"/>
      <c r="G87" s="59"/>
      <c r="H87" s="59"/>
    </row>
    <row r="88" spans="1:8" x14ac:dyDescent="0.2">
      <c r="A88" s="48">
        <v>36223</v>
      </c>
      <c r="D88" s="49">
        <v>84541</v>
      </c>
      <c r="E88" s="56"/>
      <c r="F88" s="59"/>
      <c r="G88" s="59"/>
      <c r="H88" s="59"/>
    </row>
    <row r="89" spans="1:8" x14ac:dyDescent="0.2">
      <c r="A89" s="48">
        <v>36224</v>
      </c>
      <c r="D89" s="49">
        <v>84528</v>
      </c>
      <c r="E89" s="56"/>
      <c r="F89" s="59"/>
      <c r="G89" s="59"/>
      <c r="H89" s="59"/>
    </row>
    <row r="90" spans="1:8" x14ac:dyDescent="0.2">
      <c r="A90" s="48">
        <v>36225</v>
      </c>
      <c r="D90" s="49">
        <v>84358</v>
      </c>
      <c r="E90" s="56"/>
      <c r="F90" s="59"/>
      <c r="G90" s="59"/>
      <c r="H90" s="59"/>
    </row>
    <row r="91" spans="1:8" x14ac:dyDescent="0.2">
      <c r="A91" s="48">
        <v>36226</v>
      </c>
      <c r="D91" s="49">
        <v>161941</v>
      </c>
      <c r="E91" s="56"/>
      <c r="F91" s="59"/>
      <c r="G91" s="59"/>
      <c r="H91" s="59"/>
    </row>
    <row r="92" spans="1:8" x14ac:dyDescent="0.2">
      <c r="A92" s="48">
        <v>36227</v>
      </c>
      <c r="D92" s="49">
        <v>194138</v>
      </c>
      <c r="E92" s="56"/>
      <c r="F92" s="59"/>
      <c r="G92" s="59"/>
      <c r="H92" s="59"/>
    </row>
    <row r="93" spans="1:8" x14ac:dyDescent="0.2">
      <c r="A93" s="48">
        <v>36228</v>
      </c>
      <c r="D93" s="49">
        <v>85392</v>
      </c>
      <c r="E93" s="56"/>
      <c r="F93" s="59"/>
      <c r="G93" s="59"/>
      <c r="H93" s="59"/>
    </row>
    <row r="94" spans="1:8" x14ac:dyDescent="0.2">
      <c r="A94" s="48">
        <v>36229</v>
      </c>
      <c r="D94" s="49">
        <v>89735</v>
      </c>
      <c r="E94" s="56"/>
      <c r="F94" s="59"/>
      <c r="G94" s="59"/>
      <c r="H94" s="59"/>
    </row>
    <row r="95" spans="1:8" x14ac:dyDescent="0.2">
      <c r="A95" s="48">
        <v>36230</v>
      </c>
      <c r="D95" s="49">
        <v>90131</v>
      </c>
      <c r="E95" s="56"/>
      <c r="F95" s="59"/>
      <c r="G95" s="59"/>
      <c r="H95" s="59"/>
    </row>
    <row r="96" spans="1:8" x14ac:dyDescent="0.2">
      <c r="A96" s="48">
        <v>36231</v>
      </c>
      <c r="D96" s="49">
        <v>89891</v>
      </c>
      <c r="E96" s="56"/>
      <c r="F96" s="59"/>
      <c r="G96" s="59"/>
      <c r="H96" s="59"/>
    </row>
    <row r="97" spans="1:8" x14ac:dyDescent="0.2">
      <c r="A97" s="48">
        <v>36232</v>
      </c>
      <c r="D97" s="49">
        <v>90005</v>
      </c>
      <c r="E97" s="56"/>
      <c r="F97" s="59"/>
      <c r="G97" s="59"/>
      <c r="H97" s="59"/>
    </row>
    <row r="98" spans="1:8" x14ac:dyDescent="0.2">
      <c r="A98" s="48">
        <v>36233</v>
      </c>
      <c r="D98" s="49">
        <v>90021</v>
      </c>
      <c r="E98" s="56"/>
      <c r="F98" s="59"/>
      <c r="G98" s="59"/>
      <c r="H98" s="59"/>
    </row>
    <row r="99" spans="1:8" x14ac:dyDescent="0.2">
      <c r="A99" s="48">
        <v>36234</v>
      </c>
      <c r="D99" s="49">
        <v>89979</v>
      </c>
      <c r="E99" s="56"/>
      <c r="F99" s="59"/>
      <c r="G99" s="59"/>
      <c r="H99" s="59"/>
    </row>
    <row r="100" spans="1:8" x14ac:dyDescent="0.2">
      <c r="A100" s="48">
        <v>36235</v>
      </c>
      <c r="D100" s="49">
        <v>90142</v>
      </c>
      <c r="E100" s="56"/>
      <c r="F100" s="59"/>
      <c r="G100" s="59"/>
      <c r="H100" s="59"/>
    </row>
    <row r="101" spans="1:8" x14ac:dyDescent="0.2">
      <c r="A101" s="48">
        <v>36236</v>
      </c>
      <c r="D101" s="49">
        <v>90324</v>
      </c>
      <c r="E101" s="56"/>
      <c r="F101" s="59"/>
      <c r="G101" s="59"/>
      <c r="H101" s="59"/>
    </row>
    <row r="102" spans="1:8" x14ac:dyDescent="0.2">
      <c r="A102" s="48">
        <v>36237</v>
      </c>
      <c r="D102" s="49">
        <v>89229</v>
      </c>
      <c r="E102" s="56"/>
      <c r="F102" s="59"/>
      <c r="G102" s="59"/>
      <c r="H102" s="59"/>
    </row>
    <row r="103" spans="1:8" x14ac:dyDescent="0.2">
      <c r="A103" s="48">
        <v>36238</v>
      </c>
      <c r="D103" s="49">
        <v>89173</v>
      </c>
      <c r="E103" s="56"/>
      <c r="F103" s="59"/>
      <c r="G103" s="59"/>
      <c r="H103" s="59"/>
    </row>
    <row r="104" spans="1:8" x14ac:dyDescent="0.2">
      <c r="A104" s="48">
        <v>36239</v>
      </c>
      <c r="D104" s="49">
        <v>89578</v>
      </c>
      <c r="E104" s="56"/>
      <c r="F104" s="59"/>
      <c r="G104" s="59"/>
      <c r="H104" s="59"/>
    </row>
    <row r="105" spans="1:8" x14ac:dyDescent="0.2">
      <c r="A105" s="48">
        <v>36240</v>
      </c>
      <c r="D105" s="49">
        <v>90058</v>
      </c>
      <c r="E105" s="56"/>
      <c r="F105" s="59"/>
      <c r="G105" s="59"/>
      <c r="H105" s="59"/>
    </row>
    <row r="106" spans="1:8" x14ac:dyDescent="0.2">
      <c r="A106" s="48">
        <v>36241</v>
      </c>
      <c r="D106" s="49">
        <v>89512</v>
      </c>
      <c r="E106" s="56"/>
      <c r="F106" s="59"/>
      <c r="G106" s="59"/>
      <c r="H106" s="59"/>
    </row>
    <row r="107" spans="1:8" x14ac:dyDescent="0.2">
      <c r="A107" s="48">
        <v>36242</v>
      </c>
      <c r="D107" s="49">
        <v>89444</v>
      </c>
      <c r="E107" s="56"/>
      <c r="F107" s="59"/>
      <c r="G107" s="59"/>
      <c r="H107" s="59"/>
    </row>
    <row r="108" spans="1:8" x14ac:dyDescent="0.2">
      <c r="A108" s="48">
        <v>36243</v>
      </c>
      <c r="D108" s="49">
        <v>89373</v>
      </c>
      <c r="E108" s="56"/>
      <c r="F108" s="59"/>
      <c r="G108" s="59"/>
      <c r="H108" s="59"/>
    </row>
    <row r="109" spans="1:8" x14ac:dyDescent="0.2">
      <c r="A109" s="48">
        <v>36244</v>
      </c>
      <c r="D109" s="49">
        <v>89355</v>
      </c>
      <c r="E109" s="56"/>
      <c r="F109" s="59"/>
      <c r="G109" s="59"/>
      <c r="H109" s="59"/>
    </row>
    <row r="110" spans="1:8" x14ac:dyDescent="0.2">
      <c r="A110" s="48">
        <v>36245</v>
      </c>
      <c r="D110" s="49">
        <v>89270</v>
      </c>
      <c r="E110" s="56"/>
      <c r="F110" s="59"/>
      <c r="G110" s="59"/>
      <c r="H110" s="59"/>
    </row>
    <row r="111" spans="1:8" x14ac:dyDescent="0.2">
      <c r="A111" s="48">
        <v>36246</v>
      </c>
      <c r="D111" s="49">
        <v>89464</v>
      </c>
      <c r="E111" s="56"/>
      <c r="F111" s="59"/>
      <c r="G111" s="59"/>
      <c r="H111" s="59"/>
    </row>
    <row r="112" spans="1:8" x14ac:dyDescent="0.2">
      <c r="A112" s="48">
        <v>36247</v>
      </c>
      <c r="D112" s="49">
        <v>89974</v>
      </c>
      <c r="E112" s="56"/>
      <c r="F112" s="59"/>
      <c r="G112" s="59"/>
      <c r="H112" s="59"/>
    </row>
    <row r="113" spans="1:8" x14ac:dyDescent="0.2">
      <c r="A113" s="48">
        <v>36248</v>
      </c>
      <c r="D113" s="49">
        <v>90089</v>
      </c>
      <c r="E113" s="56"/>
      <c r="F113" s="59"/>
      <c r="G113" s="59"/>
      <c r="H113" s="59"/>
    </row>
    <row r="114" spans="1:8" x14ac:dyDescent="0.2">
      <c r="A114" s="48">
        <v>36249</v>
      </c>
      <c r="D114" s="49">
        <v>76244</v>
      </c>
      <c r="E114" s="56"/>
      <c r="F114" s="59"/>
      <c r="G114" s="59"/>
      <c r="H114" s="59"/>
    </row>
    <row r="115" spans="1:8" x14ac:dyDescent="0.2">
      <c r="A115" s="48">
        <v>36250</v>
      </c>
      <c r="D115" s="49">
        <v>78854</v>
      </c>
      <c r="E115" s="56"/>
      <c r="F115" s="59">
        <f>SUM(D85:D115)</f>
        <v>2898903</v>
      </c>
      <c r="G115" s="59"/>
      <c r="H115" s="59">
        <f>F115/31</f>
        <v>93513</v>
      </c>
    </row>
    <row r="116" spans="1:8" x14ac:dyDescent="0.2">
      <c r="A116" s="48">
        <v>36251</v>
      </c>
      <c r="D116" s="50">
        <v>176656</v>
      </c>
      <c r="E116" s="56"/>
      <c r="F116" s="59"/>
      <c r="G116" s="59"/>
      <c r="H116" s="59"/>
    </row>
    <row r="117" spans="1:8" x14ac:dyDescent="0.2">
      <c r="A117" s="48">
        <v>36252</v>
      </c>
      <c r="D117" s="50">
        <v>204203</v>
      </c>
      <c r="E117" s="56"/>
      <c r="F117" s="59"/>
      <c r="G117" s="59"/>
      <c r="H117" s="59"/>
    </row>
    <row r="118" spans="1:8" x14ac:dyDescent="0.2">
      <c r="A118" s="48">
        <v>36253</v>
      </c>
      <c r="D118" s="50">
        <v>195759</v>
      </c>
      <c r="E118" s="56"/>
      <c r="F118" s="59"/>
      <c r="G118" s="59"/>
      <c r="H118" s="59"/>
    </row>
    <row r="119" spans="1:8" x14ac:dyDescent="0.2">
      <c r="A119" s="48">
        <v>36254</v>
      </c>
      <c r="D119" s="50">
        <v>214723</v>
      </c>
      <c r="E119" s="56"/>
      <c r="F119" s="59"/>
      <c r="G119" s="59"/>
      <c r="H119" s="59"/>
    </row>
    <row r="120" spans="1:8" x14ac:dyDescent="0.2">
      <c r="A120" s="48">
        <v>36255</v>
      </c>
      <c r="D120" s="50">
        <v>225265</v>
      </c>
      <c r="E120" s="56"/>
      <c r="F120" s="59"/>
      <c r="G120" s="59"/>
      <c r="H120" s="59"/>
    </row>
    <row r="121" spans="1:8" x14ac:dyDescent="0.2">
      <c r="A121" s="48">
        <v>36256</v>
      </c>
      <c r="D121" s="50">
        <v>245086</v>
      </c>
      <c r="E121" s="56"/>
      <c r="F121" s="59"/>
      <c r="G121" s="59"/>
      <c r="H121" s="59"/>
    </row>
    <row r="122" spans="1:8" x14ac:dyDescent="0.2">
      <c r="A122" s="48">
        <v>36257</v>
      </c>
      <c r="D122" s="50">
        <v>228948</v>
      </c>
      <c r="E122" s="56"/>
      <c r="F122" s="59"/>
      <c r="G122" s="59"/>
      <c r="H122" s="59"/>
    </row>
    <row r="123" spans="1:8" x14ac:dyDescent="0.2">
      <c r="A123" s="48">
        <v>36258</v>
      </c>
      <c r="D123" s="50">
        <v>229821</v>
      </c>
      <c r="E123" s="56"/>
      <c r="F123" s="59"/>
      <c r="G123" s="59"/>
      <c r="H123" s="59"/>
    </row>
    <row r="124" spans="1:8" x14ac:dyDescent="0.2">
      <c r="A124" s="48">
        <v>36259</v>
      </c>
      <c r="D124" s="50">
        <v>227758</v>
      </c>
      <c r="E124" s="56"/>
      <c r="F124" s="59"/>
      <c r="G124" s="59"/>
      <c r="H124" s="59"/>
    </row>
    <row r="125" spans="1:8" x14ac:dyDescent="0.2">
      <c r="A125" s="48">
        <v>36260</v>
      </c>
      <c r="D125" s="50">
        <v>224768</v>
      </c>
      <c r="E125" s="56"/>
      <c r="F125" s="59"/>
      <c r="G125" s="59"/>
      <c r="H125" s="59"/>
    </row>
    <row r="126" spans="1:8" x14ac:dyDescent="0.2">
      <c r="A126" s="48">
        <v>36261</v>
      </c>
      <c r="D126" s="50">
        <v>224862</v>
      </c>
      <c r="E126" s="56"/>
      <c r="F126" s="59"/>
      <c r="G126" s="59"/>
      <c r="H126" s="59"/>
    </row>
    <row r="127" spans="1:8" x14ac:dyDescent="0.2">
      <c r="A127" s="48">
        <v>36262</v>
      </c>
      <c r="D127" s="50">
        <v>225039</v>
      </c>
      <c r="E127" s="56"/>
      <c r="F127" s="59"/>
      <c r="G127" s="59"/>
      <c r="H127" s="59"/>
    </row>
    <row r="128" spans="1:8" x14ac:dyDescent="0.2">
      <c r="A128" s="48">
        <v>36263</v>
      </c>
      <c r="D128" s="50">
        <v>188847</v>
      </c>
      <c r="E128" s="56"/>
      <c r="F128" s="59"/>
      <c r="G128" s="59"/>
      <c r="H128" s="59"/>
    </row>
    <row r="129" spans="1:8" x14ac:dyDescent="0.2">
      <c r="A129" s="48">
        <v>36264</v>
      </c>
      <c r="D129" s="50">
        <v>127967</v>
      </c>
      <c r="E129" s="56"/>
      <c r="F129" s="59"/>
      <c r="G129" s="59"/>
      <c r="H129" s="59"/>
    </row>
    <row r="130" spans="1:8" x14ac:dyDescent="0.2">
      <c r="A130" s="48">
        <v>36265</v>
      </c>
      <c r="D130" s="50">
        <v>118040</v>
      </c>
      <c r="E130" s="56"/>
      <c r="F130" s="59"/>
      <c r="G130" s="59"/>
      <c r="H130" s="59"/>
    </row>
    <row r="131" spans="1:8" x14ac:dyDescent="0.2">
      <c r="A131" s="48">
        <v>36266</v>
      </c>
      <c r="D131" s="50">
        <v>119230</v>
      </c>
      <c r="E131" s="56"/>
      <c r="F131" s="59"/>
      <c r="G131" s="59"/>
      <c r="H131" s="59"/>
    </row>
    <row r="132" spans="1:8" x14ac:dyDescent="0.2">
      <c r="A132" s="48">
        <v>36267</v>
      </c>
      <c r="D132" s="50">
        <v>200852</v>
      </c>
      <c r="E132" s="56"/>
      <c r="F132" s="59"/>
      <c r="G132" s="59"/>
      <c r="H132" s="59"/>
    </row>
    <row r="133" spans="1:8" x14ac:dyDescent="0.2">
      <c r="A133" s="48">
        <v>36268</v>
      </c>
      <c r="D133" s="50">
        <v>201302</v>
      </c>
      <c r="E133" s="56"/>
      <c r="F133" s="59"/>
      <c r="G133" s="59"/>
      <c r="H133" s="59"/>
    </row>
    <row r="134" spans="1:8" x14ac:dyDescent="0.2">
      <c r="A134" s="48">
        <v>36269</v>
      </c>
      <c r="D134" s="50">
        <v>199397</v>
      </c>
      <c r="E134" s="56"/>
      <c r="F134" s="59"/>
      <c r="G134" s="59"/>
      <c r="H134" s="59"/>
    </row>
    <row r="135" spans="1:8" x14ac:dyDescent="0.2">
      <c r="A135" s="48">
        <v>36270</v>
      </c>
      <c r="D135" s="50">
        <v>196255</v>
      </c>
      <c r="E135" s="56"/>
      <c r="F135" s="59"/>
      <c r="G135" s="59"/>
      <c r="H135" s="59"/>
    </row>
    <row r="136" spans="1:8" x14ac:dyDescent="0.2">
      <c r="A136" s="48">
        <v>36271</v>
      </c>
      <c r="D136" s="50">
        <v>196056</v>
      </c>
      <c r="E136" s="56"/>
      <c r="F136" s="59"/>
      <c r="G136" s="59"/>
      <c r="H136" s="59"/>
    </row>
    <row r="137" spans="1:8" x14ac:dyDescent="0.2">
      <c r="A137" s="48">
        <v>36272</v>
      </c>
      <c r="D137" s="50">
        <v>198675</v>
      </c>
      <c r="E137" s="56"/>
      <c r="F137" s="59"/>
      <c r="G137" s="59"/>
      <c r="H137" s="59"/>
    </row>
    <row r="138" spans="1:8" x14ac:dyDescent="0.2">
      <c r="A138" s="48">
        <v>36273</v>
      </c>
      <c r="D138" s="50">
        <v>198639</v>
      </c>
      <c r="E138" s="56"/>
      <c r="F138" s="59"/>
      <c r="G138" s="59"/>
      <c r="H138" s="59"/>
    </row>
    <row r="139" spans="1:8" x14ac:dyDescent="0.2">
      <c r="A139" s="48">
        <v>36274</v>
      </c>
      <c r="D139" s="50">
        <v>201460</v>
      </c>
      <c r="E139" s="56"/>
      <c r="F139" s="59"/>
      <c r="G139" s="59"/>
      <c r="H139" s="59"/>
    </row>
    <row r="140" spans="1:8" x14ac:dyDescent="0.2">
      <c r="A140" s="48">
        <v>36275</v>
      </c>
      <c r="D140" s="50">
        <v>201462</v>
      </c>
      <c r="E140" s="56"/>
      <c r="F140" s="59"/>
      <c r="G140" s="59"/>
      <c r="H140" s="59"/>
    </row>
    <row r="141" spans="1:8" x14ac:dyDescent="0.2">
      <c r="A141" s="48">
        <v>36276</v>
      </c>
      <c r="D141" s="50">
        <v>201512</v>
      </c>
      <c r="E141" s="56"/>
      <c r="F141" s="59"/>
      <c r="G141" s="59"/>
      <c r="H141" s="59"/>
    </row>
    <row r="142" spans="1:8" x14ac:dyDescent="0.2">
      <c r="A142" s="48">
        <v>36277</v>
      </c>
      <c r="D142" s="50">
        <v>218011</v>
      </c>
      <c r="E142" s="56"/>
      <c r="F142" s="59"/>
      <c r="G142" s="59"/>
      <c r="H142" s="59"/>
    </row>
    <row r="143" spans="1:8" x14ac:dyDescent="0.2">
      <c r="A143" s="48">
        <v>36278</v>
      </c>
      <c r="D143" s="50">
        <v>199284</v>
      </c>
      <c r="E143" s="56"/>
      <c r="F143" s="59"/>
      <c r="G143" s="59"/>
      <c r="H143" s="59"/>
    </row>
    <row r="144" spans="1:8" x14ac:dyDescent="0.2">
      <c r="A144" s="48">
        <v>36279</v>
      </c>
      <c r="D144" s="50">
        <v>200239</v>
      </c>
      <c r="E144" s="56"/>
      <c r="F144" s="59"/>
      <c r="G144" s="59"/>
      <c r="H144" s="59"/>
    </row>
    <row r="145" spans="1:8" x14ac:dyDescent="0.2">
      <c r="A145" s="48">
        <v>36280</v>
      </c>
      <c r="D145" s="50">
        <v>199566</v>
      </c>
      <c r="E145" s="56"/>
      <c r="F145" s="59">
        <f>SUM(D116:D145)</f>
        <v>5989682</v>
      </c>
      <c r="G145" s="59"/>
      <c r="H145" s="59">
        <f>F145/30</f>
        <v>199656.06666666668</v>
      </c>
    </row>
    <row r="146" spans="1:8" x14ac:dyDescent="0.2">
      <c r="A146" s="48">
        <v>36281</v>
      </c>
      <c r="D146" s="49">
        <v>113291</v>
      </c>
      <c r="E146" s="56"/>
      <c r="F146" s="59"/>
      <c r="G146" s="59"/>
      <c r="H146" s="59"/>
    </row>
    <row r="147" spans="1:8" x14ac:dyDescent="0.2">
      <c r="A147" s="48">
        <v>36282</v>
      </c>
      <c r="D147" s="49">
        <v>113243</v>
      </c>
      <c r="E147" s="56"/>
      <c r="F147" s="59"/>
      <c r="G147" s="59"/>
      <c r="H147" s="59"/>
    </row>
    <row r="148" spans="1:8" x14ac:dyDescent="0.2">
      <c r="A148" s="48">
        <v>36283</v>
      </c>
      <c r="D148" s="49">
        <v>118158</v>
      </c>
      <c r="E148" s="56"/>
      <c r="F148" s="59"/>
      <c r="G148" s="59"/>
      <c r="H148" s="59"/>
    </row>
    <row r="149" spans="1:8" x14ac:dyDescent="0.2">
      <c r="A149" s="48">
        <v>36284</v>
      </c>
      <c r="D149" s="49">
        <v>118818</v>
      </c>
      <c r="E149" s="56"/>
      <c r="F149" s="59"/>
      <c r="G149" s="59"/>
      <c r="H149" s="59"/>
    </row>
    <row r="150" spans="1:8" x14ac:dyDescent="0.2">
      <c r="A150" s="48">
        <v>36285</v>
      </c>
      <c r="D150" s="49">
        <v>120801</v>
      </c>
      <c r="E150" s="56"/>
      <c r="F150" s="59"/>
      <c r="G150" s="59"/>
      <c r="H150" s="59"/>
    </row>
    <row r="151" spans="1:8" x14ac:dyDescent="0.2">
      <c r="A151" s="48">
        <v>36286</v>
      </c>
      <c r="D151" s="49">
        <v>119079</v>
      </c>
      <c r="E151" s="56"/>
      <c r="F151" s="59"/>
      <c r="G151" s="59"/>
      <c r="H151" s="59"/>
    </row>
    <row r="152" spans="1:8" x14ac:dyDescent="0.2">
      <c r="A152" s="48">
        <v>36287</v>
      </c>
      <c r="D152" s="49">
        <v>116299</v>
      </c>
      <c r="E152" s="56"/>
      <c r="F152" s="59"/>
      <c r="G152" s="59"/>
      <c r="H152" s="59"/>
    </row>
    <row r="153" spans="1:8" x14ac:dyDescent="0.2">
      <c r="A153" s="48">
        <v>36288</v>
      </c>
      <c r="D153" s="49">
        <v>115808</v>
      </c>
      <c r="E153" s="56"/>
      <c r="F153" s="59"/>
      <c r="G153" s="59"/>
      <c r="H153" s="59"/>
    </row>
    <row r="154" spans="1:8" x14ac:dyDescent="0.2">
      <c r="A154" s="48">
        <v>36289</v>
      </c>
      <c r="D154" s="49">
        <v>110842</v>
      </c>
      <c r="E154" s="56"/>
      <c r="F154" s="59"/>
      <c r="G154" s="59"/>
      <c r="H154" s="59"/>
    </row>
    <row r="155" spans="1:8" x14ac:dyDescent="0.2">
      <c r="A155" s="48">
        <v>36290</v>
      </c>
      <c r="D155" s="49">
        <v>110597</v>
      </c>
      <c r="E155" s="56"/>
      <c r="F155" s="59"/>
      <c r="G155" s="59"/>
      <c r="H155" s="59"/>
    </row>
    <row r="156" spans="1:8" x14ac:dyDescent="0.2">
      <c r="A156" s="48">
        <v>36291</v>
      </c>
      <c r="D156" s="49">
        <v>121961</v>
      </c>
      <c r="E156" s="56"/>
      <c r="F156" s="59"/>
      <c r="G156" s="59"/>
      <c r="H156" s="59"/>
    </row>
    <row r="157" spans="1:8" x14ac:dyDescent="0.2">
      <c r="A157" s="48">
        <v>36292</v>
      </c>
      <c r="D157" s="49">
        <v>135104</v>
      </c>
      <c r="E157" s="56"/>
      <c r="F157" s="59"/>
      <c r="G157" s="59"/>
      <c r="H157" s="59"/>
    </row>
    <row r="158" spans="1:8" x14ac:dyDescent="0.2">
      <c r="A158" s="48">
        <v>36293</v>
      </c>
      <c r="D158" s="49">
        <v>111493</v>
      </c>
      <c r="E158" s="56"/>
      <c r="F158" s="59"/>
      <c r="G158" s="59"/>
      <c r="H158" s="59"/>
    </row>
    <row r="159" spans="1:8" x14ac:dyDescent="0.2">
      <c r="A159" s="48">
        <v>36294</v>
      </c>
      <c r="D159" s="49">
        <v>112011</v>
      </c>
      <c r="E159" s="56"/>
      <c r="F159" s="59"/>
      <c r="G159" s="59"/>
      <c r="H159" s="59"/>
    </row>
    <row r="160" spans="1:8" x14ac:dyDescent="0.2">
      <c r="A160" s="48">
        <v>36295</v>
      </c>
      <c r="D160" s="49">
        <v>111429</v>
      </c>
      <c r="E160" s="56"/>
      <c r="F160" s="59"/>
      <c r="G160" s="59"/>
      <c r="H160" s="59"/>
    </row>
    <row r="161" spans="1:8" x14ac:dyDescent="0.2">
      <c r="A161" s="48">
        <v>36296</v>
      </c>
      <c r="D161" s="49">
        <v>111453</v>
      </c>
      <c r="E161" s="56"/>
      <c r="F161" s="59"/>
      <c r="G161" s="59"/>
      <c r="H161" s="59"/>
    </row>
    <row r="162" spans="1:8" x14ac:dyDescent="0.2">
      <c r="A162" s="48">
        <v>36297</v>
      </c>
      <c r="D162" s="49">
        <v>111500</v>
      </c>
      <c r="E162" s="56"/>
      <c r="F162" s="59"/>
      <c r="G162" s="59"/>
      <c r="H162" s="59"/>
    </row>
    <row r="163" spans="1:8" x14ac:dyDescent="0.2">
      <c r="A163" s="48">
        <v>36298</v>
      </c>
      <c r="D163" s="49">
        <v>130852</v>
      </c>
      <c r="E163" s="56"/>
      <c r="F163" s="59"/>
      <c r="G163" s="59"/>
      <c r="H163" s="59"/>
    </row>
    <row r="164" spans="1:8" x14ac:dyDescent="0.2">
      <c r="A164" s="48">
        <v>36299</v>
      </c>
      <c r="D164" s="49">
        <v>131777</v>
      </c>
      <c r="E164" s="56"/>
      <c r="F164" s="59"/>
      <c r="G164" s="59"/>
      <c r="H164" s="59"/>
    </row>
    <row r="165" spans="1:8" x14ac:dyDescent="0.2">
      <c r="A165" s="48">
        <v>36300</v>
      </c>
      <c r="D165" s="49">
        <v>131102</v>
      </c>
      <c r="E165" s="56"/>
      <c r="F165" s="59"/>
      <c r="G165" s="59"/>
      <c r="H165" s="59"/>
    </row>
    <row r="166" spans="1:8" x14ac:dyDescent="0.2">
      <c r="A166" s="48">
        <v>36301</v>
      </c>
      <c r="D166" s="49">
        <v>131070</v>
      </c>
      <c r="E166" s="56"/>
      <c r="F166" s="59"/>
      <c r="G166" s="59"/>
      <c r="H166" s="59"/>
    </row>
    <row r="167" spans="1:8" x14ac:dyDescent="0.2">
      <c r="A167" s="48">
        <v>36302</v>
      </c>
      <c r="D167" s="49">
        <v>127192</v>
      </c>
      <c r="E167" s="56"/>
      <c r="F167" s="59"/>
      <c r="G167" s="59"/>
      <c r="H167" s="59"/>
    </row>
    <row r="168" spans="1:8" x14ac:dyDescent="0.2">
      <c r="A168" s="48">
        <v>36303</v>
      </c>
      <c r="D168" s="49">
        <v>127304</v>
      </c>
      <c r="E168" s="56"/>
      <c r="F168" s="59"/>
      <c r="G168" s="59"/>
      <c r="H168" s="59"/>
    </row>
    <row r="169" spans="1:8" x14ac:dyDescent="0.2">
      <c r="A169" s="48">
        <v>36304</v>
      </c>
      <c r="D169" s="49">
        <v>127393</v>
      </c>
      <c r="E169" s="56"/>
      <c r="F169" s="59"/>
      <c r="G169" s="59"/>
      <c r="H169" s="59"/>
    </row>
    <row r="170" spans="1:8" x14ac:dyDescent="0.2">
      <c r="A170" s="48">
        <v>36305</v>
      </c>
      <c r="D170" s="49">
        <v>132990</v>
      </c>
      <c r="E170" s="56"/>
      <c r="F170" s="59"/>
      <c r="G170" s="59"/>
      <c r="H170" s="59"/>
    </row>
    <row r="171" spans="1:8" x14ac:dyDescent="0.2">
      <c r="A171" s="48">
        <v>36306</v>
      </c>
      <c r="D171" s="49">
        <v>133018</v>
      </c>
      <c r="E171" s="56"/>
      <c r="F171" s="59"/>
      <c r="G171" s="59"/>
      <c r="H171" s="59"/>
    </row>
    <row r="172" spans="1:8" x14ac:dyDescent="0.2">
      <c r="A172" s="48">
        <v>36307</v>
      </c>
      <c r="D172" s="49">
        <v>132986</v>
      </c>
      <c r="E172" s="56"/>
      <c r="F172" s="59"/>
      <c r="G172" s="59"/>
      <c r="H172" s="59"/>
    </row>
    <row r="173" spans="1:8" x14ac:dyDescent="0.2">
      <c r="A173" s="48">
        <v>36308</v>
      </c>
      <c r="D173" s="49">
        <v>113207</v>
      </c>
      <c r="E173" s="56"/>
      <c r="F173" s="59"/>
      <c r="G173" s="59"/>
      <c r="H173" s="59"/>
    </row>
    <row r="174" spans="1:8" x14ac:dyDescent="0.2">
      <c r="A174" s="48">
        <v>36309</v>
      </c>
      <c r="D174" s="49">
        <v>113266</v>
      </c>
      <c r="E174" s="56"/>
      <c r="F174" s="59"/>
      <c r="G174" s="59"/>
      <c r="H174" s="59"/>
    </row>
    <row r="175" spans="1:8" x14ac:dyDescent="0.2">
      <c r="A175" s="48">
        <v>36310</v>
      </c>
      <c r="D175" s="49">
        <v>113090</v>
      </c>
      <c r="E175" s="56"/>
      <c r="F175" s="59"/>
      <c r="G175" s="59"/>
      <c r="H175" s="59"/>
    </row>
    <row r="176" spans="1:8" x14ac:dyDescent="0.2">
      <c r="A176" s="48">
        <v>36311</v>
      </c>
      <c r="D176" s="49">
        <v>113085</v>
      </c>
      <c r="E176" s="56"/>
      <c r="F176" s="59">
        <f>SUM(D146:D176)</f>
        <v>3730219</v>
      </c>
      <c r="G176" s="59"/>
      <c r="H176" s="59">
        <f>F176/31</f>
        <v>120329.64516129032</v>
      </c>
    </row>
    <row r="177" spans="1:8" x14ac:dyDescent="0.2">
      <c r="A177" s="48">
        <v>36312</v>
      </c>
      <c r="D177" s="50">
        <v>204533</v>
      </c>
      <c r="E177" s="56"/>
      <c r="F177" s="59"/>
      <c r="G177" s="59"/>
      <c r="H177" s="59"/>
    </row>
    <row r="178" spans="1:8" x14ac:dyDescent="0.2">
      <c r="A178" s="48">
        <v>36313</v>
      </c>
      <c r="D178" s="50">
        <v>200182</v>
      </c>
      <c r="E178" s="56"/>
      <c r="F178" s="59"/>
      <c r="G178" s="59"/>
      <c r="H178" s="59"/>
    </row>
    <row r="179" spans="1:8" x14ac:dyDescent="0.2">
      <c r="A179" s="48">
        <v>36314</v>
      </c>
      <c r="D179" s="50">
        <v>214645</v>
      </c>
      <c r="E179" s="56"/>
      <c r="F179" s="59"/>
      <c r="G179" s="59"/>
      <c r="H179" s="59"/>
    </row>
    <row r="180" spans="1:8" x14ac:dyDescent="0.2">
      <c r="A180" s="48">
        <v>36315</v>
      </c>
      <c r="D180" s="50">
        <v>203075</v>
      </c>
      <c r="E180" s="56"/>
      <c r="F180" s="59"/>
      <c r="G180" s="59"/>
      <c r="H180" s="59"/>
    </row>
    <row r="181" spans="1:8" x14ac:dyDescent="0.2">
      <c r="A181" s="48">
        <v>36316</v>
      </c>
      <c r="D181" s="50">
        <v>197133</v>
      </c>
      <c r="E181" s="56"/>
      <c r="F181" s="59"/>
      <c r="G181" s="59"/>
      <c r="H181" s="59"/>
    </row>
    <row r="182" spans="1:8" x14ac:dyDescent="0.2">
      <c r="A182" s="48">
        <v>36317</v>
      </c>
      <c r="D182" s="50">
        <v>197046</v>
      </c>
      <c r="E182" s="56"/>
      <c r="F182" s="59"/>
      <c r="G182" s="59"/>
      <c r="H182" s="59"/>
    </row>
    <row r="183" spans="1:8" x14ac:dyDescent="0.2">
      <c r="A183" s="48">
        <v>36318</v>
      </c>
      <c r="D183" s="50">
        <v>197727</v>
      </c>
      <c r="E183" s="56"/>
      <c r="F183" s="59"/>
      <c r="G183" s="59"/>
      <c r="H183" s="59"/>
    </row>
    <row r="184" spans="1:8" x14ac:dyDescent="0.2">
      <c r="A184" s="48">
        <v>36319</v>
      </c>
      <c r="D184" s="50">
        <v>204624</v>
      </c>
      <c r="E184" s="56"/>
      <c r="F184" s="59"/>
      <c r="G184" s="59"/>
      <c r="H184" s="59"/>
    </row>
    <row r="185" spans="1:8" x14ac:dyDescent="0.2">
      <c r="A185" s="48">
        <v>36320</v>
      </c>
      <c r="D185" s="50">
        <v>226398</v>
      </c>
      <c r="E185" s="56"/>
      <c r="F185" s="59"/>
      <c r="G185" s="59"/>
      <c r="H185" s="59"/>
    </row>
    <row r="186" spans="1:8" x14ac:dyDescent="0.2">
      <c r="A186" s="48">
        <v>36321</v>
      </c>
      <c r="D186" s="50">
        <v>202450</v>
      </c>
      <c r="E186" s="56"/>
      <c r="F186" s="59"/>
      <c r="G186" s="59"/>
      <c r="H186" s="59"/>
    </row>
    <row r="187" spans="1:8" x14ac:dyDescent="0.2">
      <c r="A187" s="48">
        <v>36322</v>
      </c>
      <c r="D187" s="50">
        <v>208654</v>
      </c>
      <c r="E187" s="56"/>
      <c r="F187" s="59"/>
      <c r="G187" s="59"/>
      <c r="H187" s="59"/>
    </row>
    <row r="188" spans="1:8" x14ac:dyDescent="0.2">
      <c r="A188" s="48">
        <v>36323</v>
      </c>
      <c r="D188" s="50">
        <v>227083</v>
      </c>
      <c r="E188" s="56"/>
      <c r="F188" s="59"/>
      <c r="G188" s="59"/>
      <c r="H188" s="59"/>
    </row>
    <row r="189" spans="1:8" x14ac:dyDescent="0.2">
      <c r="A189" s="48">
        <v>36324</v>
      </c>
      <c r="D189" s="50">
        <v>226900</v>
      </c>
      <c r="E189" s="56"/>
      <c r="F189" s="59"/>
      <c r="G189" s="59"/>
      <c r="H189" s="59"/>
    </row>
    <row r="190" spans="1:8" x14ac:dyDescent="0.2">
      <c r="A190" s="48">
        <v>36325</v>
      </c>
      <c r="D190" s="50">
        <v>226249</v>
      </c>
      <c r="E190" s="56"/>
      <c r="F190" s="59"/>
      <c r="G190" s="59"/>
      <c r="H190" s="59"/>
    </row>
    <row r="191" spans="1:8" x14ac:dyDescent="0.2">
      <c r="A191" s="48">
        <v>36326</v>
      </c>
      <c r="D191" s="50">
        <v>277084</v>
      </c>
      <c r="E191" s="56"/>
      <c r="F191" s="59"/>
      <c r="G191" s="59"/>
      <c r="H191" s="59"/>
    </row>
    <row r="192" spans="1:8" x14ac:dyDescent="0.2">
      <c r="A192" s="48">
        <v>36327</v>
      </c>
      <c r="D192" s="50">
        <v>344091</v>
      </c>
      <c r="E192" s="56"/>
      <c r="F192" s="59"/>
      <c r="G192" s="59"/>
      <c r="H192" s="59"/>
    </row>
    <row r="193" spans="1:8" x14ac:dyDescent="0.2">
      <c r="A193" s="48">
        <v>36328</v>
      </c>
      <c r="D193" s="50">
        <v>377846</v>
      </c>
      <c r="E193" s="56"/>
      <c r="F193" s="59"/>
      <c r="G193" s="59"/>
      <c r="H193" s="59"/>
    </row>
    <row r="194" spans="1:8" x14ac:dyDescent="0.2">
      <c r="A194" s="48">
        <v>36329</v>
      </c>
      <c r="D194" s="50">
        <v>279831</v>
      </c>
      <c r="E194" s="56"/>
      <c r="F194" s="59"/>
      <c r="G194" s="59"/>
      <c r="H194" s="59"/>
    </row>
    <row r="195" spans="1:8" x14ac:dyDescent="0.2">
      <c r="A195" s="48">
        <v>36330</v>
      </c>
      <c r="D195" s="50">
        <v>215045</v>
      </c>
      <c r="E195" s="56"/>
      <c r="F195" s="59"/>
      <c r="G195" s="59"/>
      <c r="H195" s="59"/>
    </row>
    <row r="196" spans="1:8" x14ac:dyDescent="0.2">
      <c r="A196" s="48">
        <v>36331</v>
      </c>
      <c r="D196" s="50">
        <v>215129</v>
      </c>
      <c r="E196" s="56"/>
      <c r="F196" s="59"/>
      <c r="G196" s="59"/>
      <c r="H196" s="59"/>
    </row>
    <row r="197" spans="1:8" x14ac:dyDescent="0.2">
      <c r="A197" s="48">
        <v>36332</v>
      </c>
      <c r="D197" s="50">
        <v>215164</v>
      </c>
      <c r="E197" s="56"/>
      <c r="F197" s="59"/>
      <c r="G197" s="59"/>
      <c r="H197" s="59"/>
    </row>
    <row r="198" spans="1:8" x14ac:dyDescent="0.2">
      <c r="A198" s="48">
        <v>36333</v>
      </c>
      <c r="D198" s="50">
        <v>230264</v>
      </c>
      <c r="E198" s="56"/>
      <c r="F198" s="59"/>
      <c r="G198" s="59"/>
      <c r="H198" s="59"/>
    </row>
    <row r="199" spans="1:8" x14ac:dyDescent="0.2">
      <c r="A199" s="48">
        <v>36334</v>
      </c>
      <c r="D199" s="50">
        <v>195940</v>
      </c>
      <c r="E199" s="56"/>
      <c r="F199" s="59"/>
      <c r="G199" s="59"/>
      <c r="H199" s="59"/>
    </row>
    <row r="200" spans="1:8" x14ac:dyDescent="0.2">
      <c r="A200" s="48">
        <v>36335</v>
      </c>
      <c r="D200" s="50">
        <v>201534</v>
      </c>
      <c r="E200" s="56"/>
      <c r="F200" s="59"/>
      <c r="G200" s="59"/>
      <c r="H200" s="59"/>
    </row>
    <row r="201" spans="1:8" x14ac:dyDescent="0.2">
      <c r="A201" s="48">
        <v>36336</v>
      </c>
      <c r="D201" s="50">
        <v>183270</v>
      </c>
      <c r="E201" s="56"/>
      <c r="F201" s="59"/>
      <c r="G201" s="59"/>
      <c r="H201" s="59"/>
    </row>
    <row r="202" spans="1:8" x14ac:dyDescent="0.2">
      <c r="A202" s="48">
        <v>36337</v>
      </c>
      <c r="D202" s="50">
        <v>218877</v>
      </c>
      <c r="E202" s="56"/>
      <c r="F202" s="59"/>
      <c r="G202" s="59"/>
      <c r="H202" s="59"/>
    </row>
    <row r="203" spans="1:8" x14ac:dyDescent="0.2">
      <c r="A203" s="48">
        <v>36338</v>
      </c>
      <c r="D203" s="50">
        <v>218337</v>
      </c>
      <c r="E203" s="56"/>
      <c r="F203" s="59"/>
      <c r="G203" s="59"/>
      <c r="H203" s="59"/>
    </row>
    <row r="204" spans="1:8" x14ac:dyDescent="0.2">
      <c r="A204" s="48">
        <v>36339</v>
      </c>
      <c r="D204" s="50">
        <v>220680</v>
      </c>
      <c r="E204" s="56"/>
      <c r="F204" s="59"/>
      <c r="G204" s="59"/>
      <c r="H204" s="59"/>
    </row>
    <row r="205" spans="1:8" x14ac:dyDescent="0.2">
      <c r="A205" s="48">
        <v>36340</v>
      </c>
      <c r="D205" s="50">
        <v>210549</v>
      </c>
      <c r="E205" s="56"/>
      <c r="F205" s="59"/>
      <c r="G205" s="59"/>
      <c r="H205" s="59"/>
    </row>
    <row r="206" spans="1:8" x14ac:dyDescent="0.2">
      <c r="A206" s="48">
        <v>36341</v>
      </c>
      <c r="D206" s="50">
        <v>210862</v>
      </c>
      <c r="E206" s="56"/>
      <c r="F206" s="59">
        <f>SUM(D177:D206)</f>
        <v>6751202</v>
      </c>
      <c r="G206" s="59"/>
      <c r="H206" s="59">
        <f>F206/30</f>
        <v>225040.06666666668</v>
      </c>
    </row>
    <row r="207" spans="1:8" x14ac:dyDescent="0.2">
      <c r="A207" s="48">
        <v>36342</v>
      </c>
      <c r="D207" s="49">
        <v>244710</v>
      </c>
      <c r="E207" s="56"/>
      <c r="F207" s="59"/>
      <c r="G207" s="59"/>
      <c r="H207" s="59"/>
    </row>
    <row r="208" spans="1:8" x14ac:dyDescent="0.2">
      <c r="A208" s="48">
        <v>36343</v>
      </c>
      <c r="D208" s="49">
        <v>244746</v>
      </c>
      <c r="E208" s="56"/>
      <c r="F208" s="59"/>
      <c r="G208" s="59"/>
      <c r="H208" s="59"/>
    </row>
    <row r="209" spans="1:8" x14ac:dyDescent="0.2">
      <c r="A209" s="48">
        <v>36344</v>
      </c>
      <c r="D209" s="49">
        <v>220413</v>
      </c>
      <c r="E209" s="56"/>
      <c r="F209" s="59"/>
      <c r="G209" s="59"/>
      <c r="H209" s="59"/>
    </row>
    <row r="210" spans="1:8" x14ac:dyDescent="0.2">
      <c r="A210" s="48">
        <v>36345</v>
      </c>
      <c r="D210" s="49">
        <v>217240</v>
      </c>
      <c r="E210" s="56"/>
      <c r="F210" s="59"/>
      <c r="G210" s="59"/>
      <c r="H210" s="59"/>
    </row>
    <row r="211" spans="1:8" x14ac:dyDescent="0.2">
      <c r="A211" s="48">
        <v>36346</v>
      </c>
      <c r="D211" s="49">
        <v>220375</v>
      </c>
      <c r="E211" s="56"/>
      <c r="F211" s="59"/>
      <c r="G211" s="59"/>
      <c r="H211" s="59"/>
    </row>
    <row r="212" spans="1:8" x14ac:dyDescent="0.2">
      <c r="A212" s="48">
        <v>36347</v>
      </c>
      <c r="D212" s="49">
        <v>201894</v>
      </c>
      <c r="E212" s="56"/>
      <c r="F212" s="59"/>
      <c r="G212" s="59"/>
      <c r="H212" s="59"/>
    </row>
    <row r="213" spans="1:8" x14ac:dyDescent="0.2">
      <c r="A213" s="48">
        <v>36348</v>
      </c>
      <c r="D213" s="49">
        <v>220103</v>
      </c>
      <c r="E213" s="56"/>
      <c r="F213" s="59"/>
      <c r="G213" s="59"/>
      <c r="H213" s="59"/>
    </row>
    <row r="214" spans="1:8" x14ac:dyDescent="0.2">
      <c r="A214" s="48">
        <v>36349</v>
      </c>
      <c r="D214" s="49">
        <v>219885</v>
      </c>
      <c r="E214" s="56"/>
      <c r="F214" s="59"/>
      <c r="G214" s="59"/>
      <c r="H214" s="59"/>
    </row>
    <row r="215" spans="1:8" x14ac:dyDescent="0.2">
      <c r="A215" s="48">
        <v>36350</v>
      </c>
      <c r="D215" s="49">
        <v>220043</v>
      </c>
      <c r="E215" s="56"/>
      <c r="F215" s="59"/>
      <c r="G215" s="59"/>
      <c r="H215" s="59"/>
    </row>
    <row r="216" spans="1:8" x14ac:dyDescent="0.2">
      <c r="A216" s="48">
        <v>36351</v>
      </c>
      <c r="D216" s="49">
        <v>219944</v>
      </c>
      <c r="E216" s="56"/>
      <c r="F216" s="59"/>
      <c r="G216" s="59"/>
      <c r="H216" s="59"/>
    </row>
    <row r="217" spans="1:8" x14ac:dyDescent="0.2">
      <c r="A217" s="48">
        <v>36352</v>
      </c>
      <c r="D217" s="49">
        <v>220413</v>
      </c>
      <c r="E217" s="56"/>
      <c r="F217" s="59"/>
      <c r="G217" s="59"/>
      <c r="H217" s="59"/>
    </row>
    <row r="218" spans="1:8" x14ac:dyDescent="0.2">
      <c r="A218" s="48">
        <v>36353</v>
      </c>
      <c r="D218" s="49">
        <v>220438</v>
      </c>
      <c r="E218" s="56"/>
      <c r="F218" s="59"/>
      <c r="G218" s="59"/>
      <c r="H218" s="59"/>
    </row>
    <row r="219" spans="1:8" x14ac:dyDescent="0.2">
      <c r="A219" s="48">
        <v>36354</v>
      </c>
      <c r="D219" s="49">
        <v>146534</v>
      </c>
      <c r="E219" s="56"/>
      <c r="F219" s="59"/>
      <c r="G219" s="59"/>
      <c r="H219" s="59"/>
    </row>
    <row r="220" spans="1:8" x14ac:dyDescent="0.2">
      <c r="A220" s="48">
        <v>36355</v>
      </c>
      <c r="D220" s="49">
        <v>146643</v>
      </c>
      <c r="E220" s="56"/>
      <c r="F220" s="59"/>
      <c r="G220" s="59"/>
      <c r="H220" s="59"/>
    </row>
    <row r="221" spans="1:8" x14ac:dyDescent="0.2">
      <c r="A221" s="48">
        <v>36356</v>
      </c>
      <c r="D221" s="49">
        <v>425922</v>
      </c>
      <c r="E221" s="56"/>
      <c r="F221" s="59"/>
      <c r="G221" s="59"/>
      <c r="H221" s="59"/>
    </row>
    <row r="222" spans="1:8" x14ac:dyDescent="0.2">
      <c r="A222" s="48">
        <v>36357</v>
      </c>
      <c r="D222" s="49">
        <v>532276</v>
      </c>
      <c r="E222" s="56"/>
      <c r="F222" s="59"/>
      <c r="G222" s="59"/>
      <c r="H222" s="59"/>
    </row>
    <row r="223" spans="1:8" x14ac:dyDescent="0.2">
      <c r="A223" s="48">
        <v>36358</v>
      </c>
      <c r="D223" s="49">
        <v>523056</v>
      </c>
      <c r="E223" s="56"/>
      <c r="F223" s="59"/>
      <c r="G223" s="59"/>
      <c r="H223" s="59"/>
    </row>
    <row r="224" spans="1:8" x14ac:dyDescent="0.2">
      <c r="A224" s="48">
        <v>36359</v>
      </c>
      <c r="D224" s="49">
        <v>545302</v>
      </c>
      <c r="E224" s="56"/>
      <c r="F224" s="59"/>
      <c r="G224" s="59"/>
      <c r="H224" s="59"/>
    </row>
    <row r="225" spans="1:8" x14ac:dyDescent="0.2">
      <c r="A225" s="48">
        <v>36360</v>
      </c>
      <c r="D225" s="49">
        <v>526040</v>
      </c>
      <c r="E225" s="56"/>
      <c r="F225" s="59"/>
      <c r="G225" s="59"/>
      <c r="H225" s="59"/>
    </row>
    <row r="226" spans="1:8" x14ac:dyDescent="0.2">
      <c r="A226" s="48">
        <v>36361</v>
      </c>
      <c r="D226" s="49">
        <v>420493</v>
      </c>
      <c r="E226" s="56"/>
      <c r="F226" s="59"/>
      <c r="G226" s="59"/>
      <c r="H226" s="59"/>
    </row>
    <row r="227" spans="1:8" x14ac:dyDescent="0.2">
      <c r="A227" s="48">
        <v>36362</v>
      </c>
      <c r="D227" s="49">
        <v>308761</v>
      </c>
      <c r="E227" s="56"/>
      <c r="F227" s="59"/>
      <c r="G227" s="59"/>
      <c r="H227" s="59"/>
    </row>
    <row r="228" spans="1:8" x14ac:dyDescent="0.2">
      <c r="A228" s="48">
        <v>36363</v>
      </c>
      <c r="D228" s="49">
        <v>309162</v>
      </c>
      <c r="E228" s="56"/>
      <c r="F228" s="59"/>
      <c r="G228" s="59"/>
      <c r="H228" s="59"/>
    </row>
    <row r="229" spans="1:8" x14ac:dyDescent="0.2">
      <c r="A229" s="48">
        <v>36364</v>
      </c>
      <c r="D229" s="49">
        <v>309422</v>
      </c>
      <c r="E229" s="56"/>
      <c r="F229" s="59"/>
      <c r="G229" s="59"/>
      <c r="H229" s="59"/>
    </row>
    <row r="230" spans="1:8" x14ac:dyDescent="0.2">
      <c r="A230" s="48">
        <v>36365</v>
      </c>
      <c r="D230" s="49">
        <v>309589</v>
      </c>
      <c r="E230" s="56"/>
      <c r="F230" s="59"/>
      <c r="G230" s="59"/>
      <c r="H230" s="59"/>
    </row>
    <row r="231" spans="1:8" x14ac:dyDescent="0.2">
      <c r="A231" s="48">
        <v>36366</v>
      </c>
      <c r="D231" s="49">
        <v>304565</v>
      </c>
      <c r="E231" s="56"/>
      <c r="F231" s="59"/>
      <c r="G231" s="59"/>
      <c r="H231" s="59"/>
    </row>
    <row r="232" spans="1:8" x14ac:dyDescent="0.2">
      <c r="A232" s="48">
        <v>36367</v>
      </c>
      <c r="D232" s="49">
        <v>308815</v>
      </c>
      <c r="E232" s="56"/>
      <c r="F232" s="59"/>
      <c r="G232" s="59"/>
      <c r="H232" s="59"/>
    </row>
    <row r="233" spans="1:8" x14ac:dyDescent="0.2">
      <c r="A233" s="48">
        <v>36368</v>
      </c>
      <c r="D233" s="49">
        <v>308803</v>
      </c>
      <c r="E233" s="56"/>
      <c r="F233" s="59"/>
      <c r="G233" s="59"/>
      <c r="H233" s="59"/>
    </row>
    <row r="234" spans="1:8" x14ac:dyDescent="0.2">
      <c r="A234" s="48">
        <v>36369</v>
      </c>
      <c r="D234" s="49">
        <v>309059</v>
      </c>
      <c r="E234" s="56"/>
      <c r="F234" s="59"/>
      <c r="G234" s="59"/>
      <c r="H234" s="59"/>
    </row>
    <row r="235" spans="1:8" x14ac:dyDescent="0.2">
      <c r="A235" s="48">
        <v>36370</v>
      </c>
      <c r="D235" s="49">
        <v>308568</v>
      </c>
      <c r="E235" s="56"/>
      <c r="F235" s="59"/>
      <c r="G235" s="59"/>
      <c r="H235" s="59"/>
    </row>
    <row r="236" spans="1:8" x14ac:dyDescent="0.2">
      <c r="A236" s="48">
        <v>36371</v>
      </c>
      <c r="D236" s="49">
        <v>308684</v>
      </c>
      <c r="E236" s="56"/>
      <c r="F236" s="59"/>
      <c r="G236" s="59"/>
      <c r="H236" s="59"/>
    </row>
    <row r="237" spans="1:8" x14ac:dyDescent="0.2">
      <c r="A237" s="48">
        <v>36372</v>
      </c>
      <c r="D237" s="49">
        <v>308668</v>
      </c>
      <c r="E237" s="56"/>
      <c r="F237" s="59">
        <f>SUM(D207:D237)</f>
        <v>9330566</v>
      </c>
      <c r="G237" s="59"/>
      <c r="H237" s="59">
        <f>F237/31</f>
        <v>300986</v>
      </c>
    </row>
    <row r="238" spans="1:8" x14ac:dyDescent="0.2">
      <c r="A238" s="48">
        <v>36373</v>
      </c>
      <c r="D238" s="50">
        <v>224682</v>
      </c>
      <c r="E238" s="56"/>
      <c r="F238" s="59"/>
      <c r="G238" s="59"/>
      <c r="H238" s="59"/>
    </row>
    <row r="239" spans="1:8" x14ac:dyDescent="0.2">
      <c r="A239" s="48">
        <v>36374</v>
      </c>
      <c r="D239" s="50">
        <v>253977</v>
      </c>
      <c r="E239" s="56"/>
      <c r="F239" s="59"/>
      <c r="G239" s="59"/>
      <c r="H239" s="59"/>
    </row>
    <row r="240" spans="1:8" x14ac:dyDescent="0.2">
      <c r="A240" s="48">
        <v>36375</v>
      </c>
      <c r="D240" s="50">
        <v>254183</v>
      </c>
      <c r="E240" s="56"/>
      <c r="F240" s="59"/>
      <c r="G240" s="59"/>
      <c r="H240" s="59"/>
    </row>
    <row r="241" spans="1:8" x14ac:dyDescent="0.2">
      <c r="A241" s="48">
        <v>36376</v>
      </c>
      <c r="D241" s="50">
        <v>254252</v>
      </c>
      <c r="E241" s="56"/>
      <c r="F241" s="59"/>
      <c r="G241" s="59"/>
      <c r="H241" s="59"/>
    </row>
    <row r="242" spans="1:8" x14ac:dyDescent="0.2">
      <c r="A242" s="48">
        <v>36377</v>
      </c>
      <c r="D242" s="50">
        <v>254122</v>
      </c>
      <c r="E242" s="56"/>
      <c r="F242" s="59"/>
      <c r="G242" s="59"/>
      <c r="H242" s="59"/>
    </row>
    <row r="243" spans="1:8" x14ac:dyDescent="0.2">
      <c r="A243" s="48">
        <v>36378</v>
      </c>
      <c r="D243" s="50">
        <v>253944</v>
      </c>
      <c r="E243" s="56"/>
      <c r="F243" s="59"/>
      <c r="G243" s="59"/>
      <c r="H243" s="59"/>
    </row>
    <row r="244" spans="1:8" x14ac:dyDescent="0.2">
      <c r="A244" s="48">
        <v>36379</v>
      </c>
      <c r="D244" s="50">
        <v>254677</v>
      </c>
      <c r="E244" s="56"/>
      <c r="F244" s="59"/>
      <c r="G244" s="59"/>
      <c r="H244" s="59"/>
    </row>
    <row r="245" spans="1:8" x14ac:dyDescent="0.2">
      <c r="A245" s="48">
        <v>36380</v>
      </c>
      <c r="D245" s="50">
        <v>257153</v>
      </c>
      <c r="E245" s="56"/>
      <c r="F245" s="59"/>
      <c r="G245" s="59"/>
      <c r="H245" s="59"/>
    </row>
    <row r="246" spans="1:8" x14ac:dyDescent="0.2">
      <c r="A246" s="48">
        <v>36381</v>
      </c>
      <c r="D246" s="50">
        <v>251929</v>
      </c>
      <c r="E246" s="56"/>
      <c r="F246" s="59"/>
      <c r="G246" s="59"/>
      <c r="H246" s="59"/>
    </row>
    <row r="247" spans="1:8" x14ac:dyDescent="0.2">
      <c r="A247" s="48">
        <v>36382</v>
      </c>
      <c r="D247" s="50">
        <v>277605</v>
      </c>
      <c r="E247" s="56"/>
      <c r="F247" s="59"/>
      <c r="G247" s="59"/>
      <c r="H247" s="59"/>
    </row>
    <row r="248" spans="1:8" x14ac:dyDescent="0.2">
      <c r="A248" s="48">
        <v>36383</v>
      </c>
      <c r="D248" s="50">
        <v>365046</v>
      </c>
      <c r="E248" s="56"/>
      <c r="F248" s="59"/>
      <c r="G248" s="59"/>
      <c r="H248" s="59"/>
    </row>
    <row r="249" spans="1:8" x14ac:dyDescent="0.2">
      <c r="A249" s="48">
        <v>36384</v>
      </c>
      <c r="D249" s="50">
        <v>253866</v>
      </c>
      <c r="E249" s="56"/>
      <c r="F249" s="59"/>
      <c r="G249" s="59"/>
      <c r="H249" s="59"/>
    </row>
    <row r="250" spans="1:8" x14ac:dyDescent="0.2">
      <c r="A250" s="48">
        <v>36385</v>
      </c>
      <c r="D250" s="50">
        <v>253893</v>
      </c>
      <c r="E250" s="56"/>
      <c r="F250" s="59"/>
      <c r="G250" s="59"/>
      <c r="H250" s="59"/>
    </row>
    <row r="251" spans="1:8" x14ac:dyDescent="0.2">
      <c r="A251" s="48">
        <v>36386</v>
      </c>
      <c r="D251" s="50">
        <v>254071</v>
      </c>
      <c r="E251" s="56"/>
      <c r="F251" s="59"/>
      <c r="G251" s="59"/>
      <c r="H251" s="59"/>
    </row>
    <row r="252" spans="1:8" x14ac:dyDescent="0.2">
      <c r="A252" s="48">
        <v>36387</v>
      </c>
      <c r="D252" s="50">
        <v>253520</v>
      </c>
      <c r="E252" s="56"/>
      <c r="F252" s="59"/>
      <c r="G252" s="59"/>
      <c r="H252" s="59"/>
    </row>
    <row r="253" spans="1:8" x14ac:dyDescent="0.2">
      <c r="A253" s="48">
        <v>36388</v>
      </c>
      <c r="D253" s="50">
        <v>229396</v>
      </c>
      <c r="E253" s="56"/>
      <c r="F253" s="59"/>
      <c r="G253" s="59"/>
      <c r="H253" s="59"/>
    </row>
    <row r="254" spans="1:8" x14ac:dyDescent="0.2">
      <c r="A254" s="48">
        <v>36389</v>
      </c>
      <c r="D254" s="50">
        <v>248714</v>
      </c>
      <c r="E254" s="56"/>
      <c r="F254" s="59"/>
      <c r="G254" s="59"/>
      <c r="H254" s="59"/>
    </row>
    <row r="255" spans="1:8" x14ac:dyDescent="0.2">
      <c r="A255" s="48">
        <v>36390</v>
      </c>
      <c r="D255" s="50">
        <v>253894</v>
      </c>
      <c r="E255" s="56"/>
      <c r="F255" s="59"/>
      <c r="G255" s="59"/>
      <c r="H255" s="59"/>
    </row>
    <row r="256" spans="1:8" x14ac:dyDescent="0.2">
      <c r="A256" s="48">
        <v>36391</v>
      </c>
      <c r="D256" s="50">
        <v>254084</v>
      </c>
      <c r="E256" s="56"/>
      <c r="F256" s="59"/>
      <c r="G256" s="59"/>
      <c r="H256" s="59"/>
    </row>
    <row r="257" spans="1:8" x14ac:dyDescent="0.2">
      <c r="A257" s="48">
        <v>36392</v>
      </c>
      <c r="D257" s="50">
        <v>254235</v>
      </c>
      <c r="E257" s="56"/>
      <c r="F257" s="59"/>
      <c r="G257" s="59"/>
      <c r="H257" s="59"/>
    </row>
    <row r="258" spans="1:8" x14ac:dyDescent="0.2">
      <c r="A258" s="48">
        <v>36393</v>
      </c>
      <c r="D258" s="50">
        <v>266309</v>
      </c>
      <c r="E258" s="56"/>
      <c r="F258" s="59"/>
      <c r="G258" s="59"/>
      <c r="H258" s="59"/>
    </row>
    <row r="259" spans="1:8" x14ac:dyDescent="0.2">
      <c r="A259" s="48">
        <v>36394</v>
      </c>
      <c r="D259" s="50">
        <v>253627</v>
      </c>
      <c r="E259" s="56"/>
      <c r="F259" s="59"/>
      <c r="G259" s="59"/>
      <c r="H259" s="59"/>
    </row>
    <row r="260" spans="1:8" x14ac:dyDescent="0.2">
      <c r="A260" s="48">
        <v>36395</v>
      </c>
      <c r="D260" s="50">
        <v>253701</v>
      </c>
      <c r="E260" s="56"/>
      <c r="F260" s="59"/>
      <c r="G260" s="59"/>
      <c r="H260" s="59"/>
    </row>
    <row r="261" spans="1:8" x14ac:dyDescent="0.2">
      <c r="A261" s="48">
        <v>36396</v>
      </c>
      <c r="D261" s="50">
        <v>254809</v>
      </c>
      <c r="E261" s="56"/>
      <c r="F261" s="59"/>
      <c r="G261" s="59"/>
      <c r="H261" s="59"/>
    </row>
    <row r="262" spans="1:8" x14ac:dyDescent="0.2">
      <c r="A262" s="48">
        <v>36397</v>
      </c>
      <c r="D262" s="50">
        <v>254053</v>
      </c>
      <c r="E262" s="56"/>
      <c r="F262" s="59"/>
      <c r="G262" s="59"/>
      <c r="H262" s="59"/>
    </row>
    <row r="263" spans="1:8" x14ac:dyDescent="0.2">
      <c r="A263" s="48">
        <v>36398</v>
      </c>
      <c r="D263" s="50">
        <v>254034</v>
      </c>
      <c r="E263" s="56"/>
      <c r="F263" s="59"/>
      <c r="G263" s="59"/>
      <c r="H263" s="59"/>
    </row>
    <row r="264" spans="1:8" x14ac:dyDescent="0.2">
      <c r="A264" s="48">
        <v>36399</v>
      </c>
      <c r="D264" s="50">
        <v>253804</v>
      </c>
      <c r="E264" s="56"/>
      <c r="F264" s="59"/>
      <c r="G264" s="59"/>
      <c r="H264" s="59"/>
    </row>
    <row r="265" spans="1:8" x14ac:dyDescent="0.2">
      <c r="A265" s="48">
        <v>36400</v>
      </c>
      <c r="D265" s="50">
        <v>253851</v>
      </c>
      <c r="E265" s="56"/>
      <c r="F265" s="59"/>
      <c r="G265" s="59"/>
      <c r="H265" s="59"/>
    </row>
    <row r="266" spans="1:8" x14ac:dyDescent="0.2">
      <c r="A266" s="48">
        <v>36401</v>
      </c>
      <c r="D266" s="50">
        <v>254301</v>
      </c>
      <c r="E266" s="56"/>
      <c r="F266" s="59"/>
      <c r="G266" s="59"/>
      <c r="H266" s="59"/>
    </row>
    <row r="267" spans="1:8" x14ac:dyDescent="0.2">
      <c r="A267" s="48">
        <v>36402</v>
      </c>
      <c r="D267" s="50">
        <v>253975</v>
      </c>
      <c r="E267" s="56"/>
      <c r="F267" s="59"/>
      <c r="G267" s="59"/>
      <c r="H267" s="59"/>
    </row>
    <row r="268" spans="1:8" x14ac:dyDescent="0.2">
      <c r="A268" s="48">
        <v>36403</v>
      </c>
      <c r="D268" s="50">
        <v>254701</v>
      </c>
      <c r="E268" s="56"/>
      <c r="F268" s="59">
        <f>SUM(D238:D268)</f>
        <v>7964408</v>
      </c>
      <c r="G268" s="59"/>
      <c r="H268" s="59">
        <f>F268/31</f>
        <v>256916.38709677418</v>
      </c>
    </row>
    <row r="269" spans="1:8" x14ac:dyDescent="0.2">
      <c r="A269" s="48">
        <v>36404</v>
      </c>
      <c r="D269" s="49">
        <v>260315</v>
      </c>
      <c r="E269" s="56"/>
      <c r="F269" s="59"/>
      <c r="G269" s="59"/>
      <c r="H269" s="59"/>
    </row>
    <row r="270" spans="1:8" x14ac:dyDescent="0.2">
      <c r="A270" s="48">
        <v>36405</v>
      </c>
      <c r="D270" s="49">
        <v>277674</v>
      </c>
      <c r="E270" s="56"/>
      <c r="F270" s="59"/>
      <c r="G270" s="59"/>
      <c r="H270" s="59"/>
    </row>
    <row r="271" spans="1:8" x14ac:dyDescent="0.2">
      <c r="A271" s="48">
        <v>36406</v>
      </c>
      <c r="D271" s="49">
        <v>274855</v>
      </c>
      <c r="E271" s="56"/>
      <c r="F271" s="59"/>
      <c r="G271" s="59"/>
      <c r="H271" s="59"/>
    </row>
    <row r="272" spans="1:8" x14ac:dyDescent="0.2">
      <c r="A272" s="48">
        <v>36407</v>
      </c>
      <c r="D272" s="49">
        <v>275482</v>
      </c>
      <c r="E272" s="56"/>
      <c r="F272" s="59"/>
      <c r="G272" s="59"/>
      <c r="H272" s="59"/>
    </row>
    <row r="273" spans="1:8" x14ac:dyDescent="0.2">
      <c r="A273" s="48">
        <v>36408</v>
      </c>
      <c r="D273" s="49">
        <v>277296</v>
      </c>
      <c r="E273" s="56"/>
      <c r="F273" s="59"/>
      <c r="G273" s="59"/>
      <c r="H273" s="59"/>
    </row>
    <row r="274" spans="1:8" x14ac:dyDescent="0.2">
      <c r="A274" s="48">
        <v>36409</v>
      </c>
      <c r="D274" s="49">
        <v>276848</v>
      </c>
      <c r="E274" s="56"/>
      <c r="F274" s="59"/>
      <c r="G274" s="59"/>
      <c r="H274" s="59"/>
    </row>
    <row r="275" spans="1:8" x14ac:dyDescent="0.2">
      <c r="A275" s="48">
        <v>36410</v>
      </c>
      <c r="D275" s="49">
        <v>277968</v>
      </c>
      <c r="E275" s="56"/>
      <c r="F275" s="59"/>
      <c r="G275" s="59"/>
      <c r="H275" s="59"/>
    </row>
    <row r="276" spans="1:8" x14ac:dyDescent="0.2">
      <c r="A276" s="48">
        <v>36411</v>
      </c>
      <c r="D276" s="49">
        <v>272625</v>
      </c>
      <c r="E276" s="56"/>
      <c r="F276" s="59"/>
      <c r="G276" s="59"/>
      <c r="H276" s="59"/>
    </row>
    <row r="277" spans="1:8" x14ac:dyDescent="0.2">
      <c r="A277" s="48">
        <v>36412</v>
      </c>
      <c r="D277" s="49">
        <v>301275</v>
      </c>
      <c r="E277" s="56"/>
      <c r="F277" s="59"/>
      <c r="G277" s="59"/>
      <c r="H277" s="59"/>
    </row>
    <row r="278" spans="1:8" x14ac:dyDescent="0.2">
      <c r="A278" s="48">
        <v>36413</v>
      </c>
      <c r="D278" s="49">
        <v>297413</v>
      </c>
      <c r="E278" s="56"/>
      <c r="F278" s="59"/>
      <c r="G278" s="59"/>
      <c r="H278" s="59"/>
    </row>
    <row r="279" spans="1:8" x14ac:dyDescent="0.2">
      <c r="A279" s="48">
        <v>36414</v>
      </c>
      <c r="D279" s="49">
        <v>330157</v>
      </c>
      <c r="E279" s="56"/>
      <c r="F279" s="59"/>
      <c r="G279" s="59"/>
      <c r="H279" s="59"/>
    </row>
    <row r="280" spans="1:8" x14ac:dyDescent="0.2">
      <c r="A280" s="48">
        <v>36415</v>
      </c>
      <c r="D280" s="49">
        <v>308401</v>
      </c>
      <c r="E280" s="56"/>
      <c r="F280" s="59"/>
      <c r="G280" s="59"/>
      <c r="H280" s="59"/>
    </row>
    <row r="281" spans="1:8" x14ac:dyDescent="0.2">
      <c r="A281" s="48">
        <v>36416</v>
      </c>
      <c r="D281" s="49">
        <v>282232</v>
      </c>
      <c r="E281" s="56"/>
      <c r="F281" s="59"/>
      <c r="G281" s="59"/>
      <c r="H281" s="59"/>
    </row>
    <row r="282" spans="1:8" x14ac:dyDescent="0.2">
      <c r="A282" s="48">
        <v>36417</v>
      </c>
      <c r="D282" s="49">
        <v>288642</v>
      </c>
      <c r="E282" s="56"/>
      <c r="F282" s="59"/>
      <c r="G282" s="59"/>
      <c r="H282" s="59"/>
    </row>
    <row r="283" spans="1:8" x14ac:dyDescent="0.2">
      <c r="A283" s="48">
        <v>36418</v>
      </c>
      <c r="D283" s="49">
        <v>372299</v>
      </c>
      <c r="E283" s="56"/>
      <c r="F283" s="59"/>
      <c r="G283" s="59"/>
      <c r="H283" s="59"/>
    </row>
    <row r="284" spans="1:8" x14ac:dyDescent="0.2">
      <c r="A284" s="48">
        <v>36419</v>
      </c>
      <c r="D284" s="49">
        <v>282539</v>
      </c>
      <c r="E284" s="56"/>
      <c r="F284" s="59"/>
      <c r="G284" s="59"/>
      <c r="H284" s="59"/>
    </row>
    <row r="285" spans="1:8" x14ac:dyDescent="0.2">
      <c r="A285" s="48">
        <v>36420</v>
      </c>
      <c r="D285" s="49">
        <v>302949</v>
      </c>
      <c r="E285" s="56"/>
      <c r="F285" s="59"/>
      <c r="G285" s="59"/>
      <c r="H285" s="59"/>
    </row>
    <row r="286" spans="1:8" x14ac:dyDescent="0.2">
      <c r="A286" s="48">
        <v>36421</v>
      </c>
      <c r="D286" s="49">
        <v>302759</v>
      </c>
      <c r="E286" s="56"/>
      <c r="F286" s="59"/>
      <c r="G286" s="59"/>
      <c r="H286" s="59"/>
    </row>
    <row r="287" spans="1:8" x14ac:dyDescent="0.2">
      <c r="A287" s="48">
        <v>36422</v>
      </c>
      <c r="D287" s="49">
        <v>302829</v>
      </c>
      <c r="E287" s="56"/>
      <c r="F287" s="59"/>
      <c r="G287" s="59"/>
      <c r="H287" s="59"/>
    </row>
    <row r="288" spans="1:8" x14ac:dyDescent="0.2">
      <c r="A288" s="48">
        <v>36423</v>
      </c>
      <c r="D288" s="49">
        <v>304046</v>
      </c>
      <c r="E288" s="56"/>
      <c r="F288" s="59"/>
      <c r="G288" s="59"/>
      <c r="H288" s="59"/>
    </row>
    <row r="289" spans="1:8" x14ac:dyDescent="0.2">
      <c r="A289" s="48">
        <v>36424</v>
      </c>
      <c r="D289" s="49">
        <v>284818</v>
      </c>
      <c r="E289" s="56"/>
      <c r="F289" s="59"/>
      <c r="G289" s="59"/>
      <c r="H289" s="59"/>
    </row>
    <row r="290" spans="1:8" x14ac:dyDescent="0.2">
      <c r="A290" s="48">
        <v>36425</v>
      </c>
      <c r="D290" s="49">
        <v>339271</v>
      </c>
      <c r="E290" s="56"/>
      <c r="F290" s="59"/>
      <c r="G290" s="59"/>
      <c r="H290" s="59"/>
    </row>
    <row r="291" spans="1:8" x14ac:dyDescent="0.2">
      <c r="A291" s="48">
        <v>36426</v>
      </c>
      <c r="D291" s="49">
        <v>343584</v>
      </c>
      <c r="E291" s="56"/>
      <c r="F291" s="59"/>
      <c r="G291" s="59"/>
      <c r="H291" s="59"/>
    </row>
    <row r="292" spans="1:8" x14ac:dyDescent="0.2">
      <c r="A292" s="48">
        <v>36427</v>
      </c>
      <c r="D292" s="49">
        <v>349268</v>
      </c>
      <c r="E292" s="56"/>
      <c r="F292" s="59"/>
      <c r="G292" s="59"/>
      <c r="H292" s="59"/>
    </row>
    <row r="293" spans="1:8" x14ac:dyDescent="0.2">
      <c r="A293" s="48">
        <v>36428</v>
      </c>
      <c r="D293" s="49">
        <v>270469</v>
      </c>
      <c r="E293" s="56"/>
      <c r="F293" s="59"/>
      <c r="G293" s="59"/>
      <c r="H293" s="59"/>
    </row>
    <row r="294" spans="1:8" x14ac:dyDescent="0.2">
      <c r="A294" s="48">
        <v>36429</v>
      </c>
      <c r="D294" s="49">
        <v>271317</v>
      </c>
      <c r="E294" s="56"/>
      <c r="F294" s="59"/>
      <c r="G294" s="59"/>
      <c r="H294" s="59"/>
    </row>
    <row r="295" spans="1:8" x14ac:dyDescent="0.2">
      <c r="A295" s="48">
        <v>36430</v>
      </c>
      <c r="D295" s="49">
        <v>270525</v>
      </c>
      <c r="E295" s="56"/>
      <c r="F295" s="59"/>
      <c r="G295" s="59"/>
      <c r="H295" s="59"/>
    </row>
    <row r="296" spans="1:8" x14ac:dyDescent="0.2">
      <c r="A296" s="48">
        <v>36431</v>
      </c>
      <c r="D296" s="49">
        <v>288705</v>
      </c>
      <c r="E296" s="56"/>
      <c r="F296" s="59"/>
      <c r="G296" s="59"/>
      <c r="H296" s="59"/>
    </row>
    <row r="297" spans="1:8" x14ac:dyDescent="0.2">
      <c r="A297" s="48">
        <v>36432</v>
      </c>
      <c r="D297" s="49">
        <v>283579</v>
      </c>
      <c r="E297" s="56"/>
      <c r="F297" s="59"/>
      <c r="G297" s="59"/>
      <c r="H297" s="59"/>
    </row>
    <row r="298" spans="1:8" x14ac:dyDescent="0.2">
      <c r="A298" s="48">
        <v>36433</v>
      </c>
      <c r="D298" s="49">
        <v>282329</v>
      </c>
      <c r="E298" s="56"/>
      <c r="F298" s="59">
        <f>SUM(D269:D298)</f>
        <v>8852469</v>
      </c>
      <c r="G298" s="59"/>
      <c r="H298" s="59">
        <f>F298/30</f>
        <v>295082.3</v>
      </c>
    </row>
    <row r="299" spans="1:8" x14ac:dyDescent="0.2">
      <c r="A299" s="48">
        <v>36434</v>
      </c>
      <c r="D299" s="50">
        <v>240056</v>
      </c>
      <c r="E299" s="56"/>
      <c r="F299" s="59"/>
      <c r="G299" s="59"/>
      <c r="H299" s="59"/>
    </row>
    <row r="300" spans="1:8" x14ac:dyDescent="0.2">
      <c r="A300" s="48">
        <v>36435</v>
      </c>
      <c r="D300" s="50">
        <v>219543</v>
      </c>
      <c r="E300" s="56"/>
      <c r="F300" s="59"/>
      <c r="G300" s="59"/>
      <c r="H300" s="59"/>
    </row>
    <row r="301" spans="1:8" x14ac:dyDescent="0.2">
      <c r="A301" s="48">
        <v>36436</v>
      </c>
      <c r="D301" s="50">
        <v>219115</v>
      </c>
      <c r="E301" s="56"/>
      <c r="F301" s="59"/>
      <c r="G301" s="59"/>
      <c r="H301" s="59"/>
    </row>
    <row r="302" spans="1:8" x14ac:dyDescent="0.2">
      <c r="A302" s="48">
        <v>36437</v>
      </c>
      <c r="D302" s="50">
        <v>219551</v>
      </c>
      <c r="E302" s="56"/>
      <c r="F302" s="59"/>
      <c r="G302" s="59"/>
      <c r="H302" s="59"/>
    </row>
    <row r="303" spans="1:8" x14ac:dyDescent="0.2">
      <c r="A303" s="48">
        <v>36438</v>
      </c>
      <c r="D303" s="50">
        <v>270695</v>
      </c>
      <c r="E303" s="56"/>
      <c r="F303" s="59"/>
      <c r="G303" s="59"/>
      <c r="H303" s="59"/>
    </row>
    <row r="304" spans="1:8" x14ac:dyDescent="0.2">
      <c r="A304" s="48">
        <v>36439</v>
      </c>
      <c r="D304" s="50">
        <v>278187</v>
      </c>
      <c r="E304" s="56"/>
      <c r="F304" s="59"/>
      <c r="G304" s="59"/>
      <c r="H304" s="59"/>
    </row>
    <row r="305" spans="1:8" x14ac:dyDescent="0.2">
      <c r="A305" s="48">
        <v>36440</v>
      </c>
      <c r="D305" s="50">
        <v>261043</v>
      </c>
      <c r="E305" s="56"/>
      <c r="F305" s="59"/>
      <c r="G305" s="59"/>
      <c r="H305" s="59"/>
    </row>
    <row r="306" spans="1:8" x14ac:dyDescent="0.2">
      <c r="A306" s="48">
        <v>36441</v>
      </c>
      <c r="D306" s="50">
        <v>259151</v>
      </c>
      <c r="E306" s="56"/>
      <c r="F306" s="59"/>
      <c r="G306" s="59"/>
      <c r="H306" s="59"/>
    </row>
    <row r="307" spans="1:8" x14ac:dyDescent="0.2">
      <c r="A307" s="48">
        <v>36442</v>
      </c>
      <c r="D307" s="50">
        <v>253224</v>
      </c>
      <c r="E307" s="56"/>
      <c r="F307" s="59"/>
      <c r="G307" s="59"/>
      <c r="H307" s="59"/>
    </row>
    <row r="308" spans="1:8" x14ac:dyDescent="0.2">
      <c r="A308" s="48">
        <v>36443</v>
      </c>
      <c r="D308" s="50">
        <v>254140</v>
      </c>
      <c r="E308" s="56"/>
      <c r="F308" s="59"/>
      <c r="G308" s="59"/>
      <c r="H308" s="59"/>
    </row>
    <row r="309" spans="1:8" x14ac:dyDescent="0.2">
      <c r="A309" s="48">
        <v>36444</v>
      </c>
      <c r="D309" s="50">
        <v>254557</v>
      </c>
      <c r="E309" s="56"/>
      <c r="F309" s="59"/>
      <c r="G309" s="59"/>
      <c r="H309" s="59"/>
    </row>
    <row r="310" spans="1:8" x14ac:dyDescent="0.2">
      <c r="A310" s="48">
        <v>36445</v>
      </c>
      <c r="D310" s="50">
        <v>281202</v>
      </c>
      <c r="E310" s="56"/>
      <c r="F310" s="59"/>
      <c r="G310" s="59"/>
      <c r="H310" s="59"/>
    </row>
    <row r="311" spans="1:8" x14ac:dyDescent="0.2">
      <c r="A311" s="48">
        <v>36446</v>
      </c>
      <c r="D311" s="50">
        <v>285450</v>
      </c>
      <c r="E311" s="56"/>
      <c r="F311" s="59"/>
      <c r="G311" s="59"/>
      <c r="H311" s="59"/>
    </row>
    <row r="312" spans="1:8" x14ac:dyDescent="0.2">
      <c r="A312" s="48">
        <v>36447</v>
      </c>
      <c r="D312" s="50">
        <v>265447</v>
      </c>
      <c r="E312" s="56"/>
      <c r="F312" s="59"/>
      <c r="G312" s="59"/>
      <c r="H312" s="59"/>
    </row>
    <row r="313" spans="1:8" x14ac:dyDescent="0.2">
      <c r="A313" s="48">
        <v>36448</v>
      </c>
      <c r="D313" s="50">
        <v>292450</v>
      </c>
      <c r="E313" s="56"/>
      <c r="F313" s="59"/>
      <c r="G313" s="59"/>
      <c r="H313" s="59"/>
    </row>
    <row r="314" spans="1:8" x14ac:dyDescent="0.2">
      <c r="A314" s="48">
        <v>36449</v>
      </c>
      <c r="D314" s="50">
        <v>269111</v>
      </c>
      <c r="E314" s="56"/>
      <c r="F314" s="59"/>
      <c r="G314" s="59"/>
      <c r="H314" s="59"/>
    </row>
    <row r="315" spans="1:8" x14ac:dyDescent="0.2">
      <c r="A315" s="48">
        <v>36450</v>
      </c>
      <c r="D315" s="50">
        <v>242214</v>
      </c>
      <c r="E315" s="56"/>
      <c r="F315" s="59"/>
      <c r="G315" s="59"/>
      <c r="H315" s="59"/>
    </row>
    <row r="316" spans="1:8" x14ac:dyDescent="0.2">
      <c r="A316" s="48">
        <v>36451</v>
      </c>
      <c r="D316" s="50">
        <v>244671</v>
      </c>
      <c r="E316" s="56"/>
      <c r="F316" s="59"/>
      <c r="G316" s="59"/>
      <c r="H316" s="59"/>
    </row>
    <row r="317" spans="1:8" x14ac:dyDescent="0.2">
      <c r="A317" s="48">
        <v>36452</v>
      </c>
      <c r="D317" s="50">
        <v>209601</v>
      </c>
      <c r="E317" s="56"/>
      <c r="F317" s="59"/>
      <c r="G317" s="59"/>
      <c r="H317" s="59"/>
    </row>
    <row r="318" spans="1:8" x14ac:dyDescent="0.2">
      <c r="A318" s="48">
        <v>36453</v>
      </c>
      <c r="D318" s="50">
        <v>276226</v>
      </c>
      <c r="E318" s="56"/>
      <c r="F318" s="59"/>
      <c r="G318" s="59"/>
      <c r="H318" s="59"/>
    </row>
    <row r="319" spans="1:8" x14ac:dyDescent="0.2">
      <c r="A319" s="48">
        <v>36454</v>
      </c>
      <c r="D319" s="50">
        <v>276851</v>
      </c>
      <c r="E319" s="56"/>
      <c r="F319" s="59"/>
      <c r="G319" s="59"/>
      <c r="H319" s="59"/>
    </row>
    <row r="320" spans="1:8" x14ac:dyDescent="0.2">
      <c r="A320" s="48">
        <v>36455</v>
      </c>
      <c r="D320" s="50">
        <v>290416</v>
      </c>
      <c r="E320" s="56"/>
      <c r="F320" s="59"/>
      <c r="G320" s="59"/>
      <c r="H320" s="59"/>
    </row>
    <row r="321" spans="1:8" x14ac:dyDescent="0.2">
      <c r="A321" s="48">
        <v>36456</v>
      </c>
      <c r="D321" s="50">
        <v>227254</v>
      </c>
      <c r="E321" s="56"/>
      <c r="F321" s="59"/>
      <c r="G321" s="59"/>
      <c r="H321" s="59"/>
    </row>
    <row r="322" spans="1:8" x14ac:dyDescent="0.2">
      <c r="A322" s="48">
        <v>36457</v>
      </c>
      <c r="D322" s="50">
        <v>226948</v>
      </c>
      <c r="E322" s="56"/>
      <c r="F322" s="59"/>
      <c r="G322" s="59"/>
      <c r="H322" s="59"/>
    </row>
    <row r="323" spans="1:8" x14ac:dyDescent="0.2">
      <c r="A323" s="48">
        <v>36458</v>
      </c>
      <c r="D323" s="50">
        <v>226295</v>
      </c>
      <c r="E323" s="56"/>
      <c r="F323" s="59"/>
      <c r="G323" s="59"/>
      <c r="H323" s="59"/>
    </row>
    <row r="324" spans="1:8" x14ac:dyDescent="0.2">
      <c r="A324" s="48">
        <v>36459</v>
      </c>
      <c r="D324" s="50">
        <v>280664</v>
      </c>
      <c r="E324" s="56"/>
      <c r="F324" s="59"/>
      <c r="G324" s="59"/>
      <c r="H324" s="59"/>
    </row>
    <row r="325" spans="1:8" x14ac:dyDescent="0.2">
      <c r="A325" s="48">
        <v>36460</v>
      </c>
      <c r="D325" s="50">
        <v>292814</v>
      </c>
      <c r="E325" s="56"/>
      <c r="F325" s="59"/>
      <c r="G325" s="59"/>
      <c r="H325" s="59"/>
    </row>
    <row r="326" spans="1:8" x14ac:dyDescent="0.2">
      <c r="A326" s="48">
        <v>36461</v>
      </c>
      <c r="D326" s="50">
        <v>275638</v>
      </c>
      <c r="E326" s="56"/>
      <c r="F326" s="59"/>
      <c r="G326" s="59"/>
      <c r="H326" s="59"/>
    </row>
    <row r="327" spans="1:8" x14ac:dyDescent="0.2">
      <c r="A327" s="48">
        <v>36462</v>
      </c>
      <c r="D327" s="50">
        <v>297737</v>
      </c>
      <c r="E327" s="56"/>
      <c r="F327" s="59"/>
      <c r="G327" s="59"/>
      <c r="H327" s="59"/>
    </row>
    <row r="328" spans="1:8" x14ac:dyDescent="0.2">
      <c r="A328" s="48">
        <v>36463</v>
      </c>
      <c r="D328" s="50">
        <v>281608</v>
      </c>
      <c r="E328" s="56"/>
      <c r="F328" s="59"/>
      <c r="G328" s="59"/>
      <c r="H328" s="59"/>
    </row>
    <row r="329" spans="1:8" x14ac:dyDescent="0.2">
      <c r="A329" s="48">
        <v>36464</v>
      </c>
      <c r="D329" s="50">
        <v>270701</v>
      </c>
      <c r="E329" s="56"/>
      <c r="F329" s="59">
        <f>SUM(D299:D329)</f>
        <v>8042560</v>
      </c>
      <c r="G329" s="59"/>
      <c r="H329" s="59">
        <f>F329/31</f>
        <v>259437.4193548387</v>
      </c>
    </row>
    <row r="330" spans="1:8" x14ac:dyDescent="0.2">
      <c r="A330" s="48">
        <v>36465</v>
      </c>
      <c r="D330" s="49">
        <v>80722</v>
      </c>
      <c r="E330" s="56"/>
      <c r="F330" s="59"/>
      <c r="G330" s="59"/>
      <c r="H330" s="59"/>
    </row>
    <row r="331" spans="1:8" x14ac:dyDescent="0.2">
      <c r="A331" s="48">
        <v>36466</v>
      </c>
      <c r="D331" s="49">
        <v>87424</v>
      </c>
      <c r="E331" s="56"/>
      <c r="F331" s="59"/>
      <c r="G331" s="59"/>
      <c r="H331" s="59"/>
    </row>
    <row r="332" spans="1:8" x14ac:dyDescent="0.2">
      <c r="A332" s="48">
        <v>36467</v>
      </c>
      <c r="D332" s="49">
        <v>76956</v>
      </c>
      <c r="E332" s="56"/>
      <c r="F332" s="59"/>
      <c r="G332" s="59"/>
      <c r="H332" s="59"/>
    </row>
    <row r="333" spans="1:8" x14ac:dyDescent="0.2">
      <c r="A333" s="48">
        <v>36468</v>
      </c>
      <c r="D333" s="49">
        <v>225320</v>
      </c>
      <c r="E333" s="56"/>
      <c r="F333" s="59"/>
      <c r="G333" s="59"/>
      <c r="H333" s="59"/>
    </row>
    <row r="334" spans="1:8" x14ac:dyDescent="0.2">
      <c r="A334" s="48">
        <v>36469</v>
      </c>
      <c r="D334" s="49">
        <v>129659</v>
      </c>
      <c r="E334" s="56"/>
      <c r="F334" s="59"/>
      <c r="G334" s="59"/>
      <c r="H334" s="59"/>
    </row>
    <row r="335" spans="1:8" x14ac:dyDescent="0.2">
      <c r="A335" s="48">
        <v>36470</v>
      </c>
      <c r="D335" s="49">
        <v>68878</v>
      </c>
      <c r="E335" s="56"/>
      <c r="F335" s="59"/>
      <c r="G335" s="59"/>
      <c r="H335" s="59"/>
    </row>
    <row r="336" spans="1:8" x14ac:dyDescent="0.2">
      <c r="A336" s="48">
        <v>36471</v>
      </c>
      <c r="D336" s="49">
        <v>126401</v>
      </c>
      <c r="E336" s="56"/>
      <c r="F336" s="59"/>
      <c r="G336" s="59"/>
      <c r="H336" s="59"/>
    </row>
    <row r="337" spans="1:8" x14ac:dyDescent="0.2">
      <c r="A337" s="48">
        <v>36472</v>
      </c>
      <c r="D337" s="49">
        <v>76988</v>
      </c>
      <c r="E337" s="56"/>
      <c r="F337" s="59"/>
      <c r="G337" s="59"/>
      <c r="H337" s="59"/>
    </row>
    <row r="338" spans="1:8" x14ac:dyDescent="0.2">
      <c r="A338" s="48">
        <v>36473</v>
      </c>
      <c r="D338" s="49">
        <v>153206</v>
      </c>
      <c r="E338" s="56"/>
      <c r="F338" s="59"/>
      <c r="G338" s="59"/>
      <c r="H338" s="59"/>
    </row>
    <row r="339" spans="1:8" x14ac:dyDescent="0.2">
      <c r="A339" s="48">
        <v>36474</v>
      </c>
      <c r="D339" s="49">
        <v>166936</v>
      </c>
      <c r="E339" s="56"/>
      <c r="F339" s="59"/>
      <c r="G339" s="59"/>
      <c r="H339" s="59"/>
    </row>
    <row r="340" spans="1:8" x14ac:dyDescent="0.2">
      <c r="A340" s="48">
        <v>36475</v>
      </c>
      <c r="D340" s="49">
        <v>114772</v>
      </c>
      <c r="E340" s="56"/>
      <c r="F340" s="59"/>
      <c r="G340" s="59"/>
      <c r="H340" s="59"/>
    </row>
    <row r="341" spans="1:8" x14ac:dyDescent="0.2">
      <c r="A341" s="48">
        <v>36476</v>
      </c>
      <c r="D341" s="49">
        <v>142030</v>
      </c>
      <c r="E341" s="56"/>
      <c r="F341" s="59"/>
      <c r="G341" s="59"/>
      <c r="H341" s="59"/>
    </row>
    <row r="342" spans="1:8" x14ac:dyDescent="0.2">
      <c r="A342" s="48">
        <v>36477</v>
      </c>
      <c r="D342" s="49">
        <v>131582</v>
      </c>
      <c r="E342" s="56"/>
      <c r="F342" s="59"/>
      <c r="G342" s="59"/>
      <c r="H342" s="59"/>
    </row>
    <row r="343" spans="1:8" x14ac:dyDescent="0.2">
      <c r="A343" s="48">
        <v>36478</v>
      </c>
      <c r="D343" s="49">
        <v>131412</v>
      </c>
      <c r="E343" s="56"/>
      <c r="F343" s="59"/>
      <c r="G343" s="59"/>
      <c r="H343" s="59"/>
    </row>
    <row r="344" spans="1:8" x14ac:dyDescent="0.2">
      <c r="A344" s="48">
        <v>36479</v>
      </c>
      <c r="D344" s="49">
        <v>132747</v>
      </c>
      <c r="E344" s="56"/>
      <c r="F344" s="59"/>
      <c r="G344" s="59"/>
      <c r="H344" s="59"/>
    </row>
    <row r="345" spans="1:8" x14ac:dyDescent="0.2">
      <c r="A345" s="48">
        <v>36480</v>
      </c>
      <c r="D345" s="49">
        <v>134675</v>
      </c>
      <c r="E345" s="56"/>
      <c r="F345" s="59"/>
      <c r="G345" s="59"/>
      <c r="H345" s="59"/>
    </row>
    <row r="346" spans="1:8" x14ac:dyDescent="0.2">
      <c r="A346" s="48">
        <v>36481</v>
      </c>
      <c r="D346" s="49">
        <v>139345</v>
      </c>
      <c r="E346" s="56"/>
      <c r="F346" s="59"/>
      <c r="G346" s="59"/>
      <c r="H346" s="59"/>
    </row>
    <row r="347" spans="1:8" x14ac:dyDescent="0.2">
      <c r="A347" s="48">
        <v>36482</v>
      </c>
      <c r="D347" s="49">
        <v>154625</v>
      </c>
      <c r="E347" s="56"/>
      <c r="F347" s="59"/>
      <c r="G347" s="59"/>
      <c r="H347" s="59"/>
    </row>
    <row r="348" spans="1:8" x14ac:dyDescent="0.2">
      <c r="A348" s="48">
        <v>36483</v>
      </c>
      <c r="D348" s="49">
        <v>133668</v>
      </c>
      <c r="E348" s="56"/>
      <c r="F348" s="59"/>
      <c r="G348" s="59"/>
      <c r="H348" s="59"/>
    </row>
    <row r="349" spans="1:8" x14ac:dyDescent="0.2">
      <c r="A349" s="48">
        <v>36484</v>
      </c>
      <c r="D349" s="49">
        <v>50264</v>
      </c>
      <c r="E349" s="56"/>
      <c r="F349" s="59"/>
      <c r="G349" s="59"/>
      <c r="H349" s="59"/>
    </row>
    <row r="350" spans="1:8" x14ac:dyDescent="0.2">
      <c r="A350" s="48">
        <v>36485</v>
      </c>
      <c r="D350" s="49">
        <v>48897</v>
      </c>
      <c r="E350" s="56"/>
      <c r="F350" s="59"/>
      <c r="G350" s="59"/>
      <c r="H350" s="59"/>
    </row>
    <row r="351" spans="1:8" x14ac:dyDescent="0.2">
      <c r="A351" s="48">
        <v>36486</v>
      </c>
      <c r="D351" s="49">
        <v>49215</v>
      </c>
      <c r="E351" s="56"/>
      <c r="F351" s="59"/>
      <c r="G351" s="59"/>
      <c r="H351" s="59"/>
    </row>
    <row r="352" spans="1:8" x14ac:dyDescent="0.2">
      <c r="A352" s="48">
        <v>36487</v>
      </c>
      <c r="D352" s="49">
        <v>98994</v>
      </c>
      <c r="E352" s="56"/>
      <c r="F352" s="59"/>
      <c r="G352" s="59"/>
      <c r="H352" s="59"/>
    </row>
    <row r="353" spans="1:8" x14ac:dyDescent="0.2">
      <c r="A353" s="48">
        <v>36488</v>
      </c>
      <c r="D353" s="49">
        <v>106699</v>
      </c>
      <c r="E353" s="56"/>
      <c r="F353" s="59"/>
      <c r="G353" s="59"/>
      <c r="H353" s="59"/>
    </row>
    <row r="354" spans="1:8" x14ac:dyDescent="0.2">
      <c r="A354" s="48">
        <v>36489</v>
      </c>
      <c r="D354" s="49">
        <v>103658</v>
      </c>
      <c r="E354" s="56"/>
      <c r="F354" s="59"/>
      <c r="G354" s="59"/>
      <c r="H354" s="59"/>
    </row>
    <row r="355" spans="1:8" x14ac:dyDescent="0.2">
      <c r="A355" s="48">
        <v>36490</v>
      </c>
      <c r="D355" s="49">
        <v>93924</v>
      </c>
      <c r="E355" s="56"/>
      <c r="F355" s="59"/>
      <c r="G355" s="59"/>
      <c r="H355" s="59"/>
    </row>
    <row r="356" spans="1:8" x14ac:dyDescent="0.2">
      <c r="A356" s="48">
        <v>36491</v>
      </c>
      <c r="D356" s="49">
        <v>113940</v>
      </c>
      <c r="E356" s="56"/>
      <c r="F356" s="59"/>
      <c r="G356" s="59"/>
      <c r="H356" s="59"/>
    </row>
    <row r="357" spans="1:8" x14ac:dyDescent="0.2">
      <c r="A357" s="48">
        <v>36492</v>
      </c>
      <c r="D357" s="49">
        <v>113775</v>
      </c>
      <c r="E357" s="56"/>
      <c r="F357" s="59"/>
      <c r="G357" s="59"/>
      <c r="H357" s="59"/>
    </row>
    <row r="358" spans="1:8" x14ac:dyDescent="0.2">
      <c r="A358" s="48">
        <v>36493</v>
      </c>
      <c r="D358" s="49">
        <v>114689</v>
      </c>
      <c r="E358" s="56"/>
      <c r="F358" s="59"/>
      <c r="G358" s="59"/>
      <c r="H358" s="59"/>
    </row>
    <row r="359" spans="1:8" x14ac:dyDescent="0.2">
      <c r="A359" s="48">
        <v>36494</v>
      </c>
      <c r="D359" s="49">
        <v>113487</v>
      </c>
      <c r="E359" s="56"/>
      <c r="F359" s="59">
        <f>SUM(D330:D359)</f>
        <v>3414888</v>
      </c>
      <c r="G359" s="59"/>
      <c r="H359" s="59">
        <f>F359/30</f>
        <v>113829.6</v>
      </c>
    </row>
    <row r="360" spans="1:8" x14ac:dyDescent="0.2">
      <c r="A360" s="48">
        <v>36495</v>
      </c>
      <c r="D360" s="50">
        <v>234022</v>
      </c>
      <c r="E360" s="56"/>
      <c r="F360" s="59"/>
      <c r="G360" s="59"/>
      <c r="H360" s="59"/>
    </row>
    <row r="361" spans="1:8" x14ac:dyDescent="0.2">
      <c r="A361" s="48">
        <v>36496</v>
      </c>
      <c r="D361" s="50">
        <v>220679</v>
      </c>
      <c r="E361" s="56"/>
      <c r="F361" s="59"/>
      <c r="G361" s="59"/>
      <c r="H361" s="59"/>
    </row>
    <row r="362" spans="1:8" x14ac:dyDescent="0.2">
      <c r="A362" s="48">
        <v>36497</v>
      </c>
      <c r="D362" s="50">
        <v>231731</v>
      </c>
      <c r="E362" s="56"/>
      <c r="F362" s="59"/>
      <c r="G362" s="59"/>
      <c r="H362" s="59"/>
    </row>
    <row r="363" spans="1:8" x14ac:dyDescent="0.2">
      <c r="A363" s="48">
        <v>36498</v>
      </c>
      <c r="D363" s="50">
        <v>247501</v>
      </c>
      <c r="E363" s="56"/>
      <c r="F363" s="59"/>
      <c r="G363" s="59"/>
      <c r="H363" s="59"/>
    </row>
    <row r="364" spans="1:8" x14ac:dyDescent="0.2">
      <c r="A364" s="48">
        <v>36499</v>
      </c>
      <c r="D364" s="50">
        <v>248539</v>
      </c>
      <c r="E364" s="56"/>
      <c r="F364" s="59"/>
      <c r="G364" s="59"/>
      <c r="H364" s="59"/>
    </row>
    <row r="365" spans="1:8" x14ac:dyDescent="0.2">
      <c r="A365" s="48">
        <v>36500</v>
      </c>
      <c r="D365" s="50">
        <v>267093</v>
      </c>
      <c r="E365" s="56"/>
      <c r="F365" s="59"/>
      <c r="G365" s="59"/>
      <c r="H365" s="59"/>
    </row>
    <row r="366" spans="1:8" x14ac:dyDescent="0.2">
      <c r="A366" s="48">
        <v>36501</v>
      </c>
      <c r="D366" s="50">
        <v>247430</v>
      </c>
      <c r="E366" s="56"/>
      <c r="F366" s="59"/>
      <c r="G366" s="59"/>
      <c r="H366" s="59"/>
    </row>
    <row r="367" spans="1:8" x14ac:dyDescent="0.2">
      <c r="A367" s="48">
        <v>36502</v>
      </c>
      <c r="D367" s="50">
        <v>219896</v>
      </c>
      <c r="E367" s="56"/>
      <c r="F367" s="59"/>
      <c r="G367" s="59"/>
      <c r="H367" s="59"/>
    </row>
    <row r="368" spans="1:8" x14ac:dyDescent="0.2">
      <c r="A368" s="48">
        <v>36503</v>
      </c>
      <c r="D368" s="50">
        <v>209816</v>
      </c>
      <c r="E368" s="56"/>
      <c r="F368" s="59"/>
      <c r="G368" s="59"/>
      <c r="H368" s="59"/>
    </row>
    <row r="369" spans="1:8" x14ac:dyDescent="0.2">
      <c r="A369" s="48">
        <v>36504</v>
      </c>
      <c r="D369" s="50">
        <v>215823</v>
      </c>
      <c r="E369" s="56"/>
      <c r="F369" s="59"/>
      <c r="G369" s="59"/>
      <c r="H369" s="59"/>
    </row>
    <row r="370" spans="1:8" x14ac:dyDescent="0.2">
      <c r="A370" s="48">
        <v>36505</v>
      </c>
      <c r="D370" s="50">
        <v>224332</v>
      </c>
      <c r="E370" s="56"/>
      <c r="F370" s="59"/>
      <c r="G370" s="59"/>
      <c r="H370" s="59"/>
    </row>
    <row r="371" spans="1:8" x14ac:dyDescent="0.2">
      <c r="A371" s="48">
        <v>36506</v>
      </c>
      <c r="D371" s="50">
        <v>224346</v>
      </c>
      <c r="E371" s="56"/>
      <c r="F371" s="59"/>
      <c r="G371" s="59"/>
      <c r="H371" s="59"/>
    </row>
    <row r="372" spans="1:8" x14ac:dyDescent="0.2">
      <c r="A372" s="48">
        <v>36507</v>
      </c>
      <c r="D372" s="50">
        <v>233685</v>
      </c>
      <c r="E372" s="56"/>
      <c r="F372" s="59"/>
      <c r="G372" s="59"/>
      <c r="H372" s="59"/>
    </row>
    <row r="373" spans="1:8" x14ac:dyDescent="0.2">
      <c r="A373" s="48">
        <v>36508</v>
      </c>
      <c r="D373" s="50">
        <v>199661</v>
      </c>
      <c r="E373" s="56"/>
      <c r="F373" s="59"/>
      <c r="G373" s="59"/>
      <c r="H373" s="59"/>
    </row>
    <row r="374" spans="1:8" x14ac:dyDescent="0.2">
      <c r="A374" s="48">
        <v>36509</v>
      </c>
      <c r="D374" s="50">
        <v>198232</v>
      </c>
      <c r="E374" s="56"/>
      <c r="F374" s="59"/>
      <c r="G374" s="59"/>
      <c r="H374" s="59"/>
    </row>
    <row r="375" spans="1:8" x14ac:dyDescent="0.2">
      <c r="A375" s="48">
        <v>36510</v>
      </c>
      <c r="D375" s="50">
        <v>240425</v>
      </c>
      <c r="E375" s="56"/>
      <c r="F375" s="59"/>
      <c r="G375" s="59"/>
      <c r="H375" s="59"/>
    </row>
    <row r="376" spans="1:8" x14ac:dyDescent="0.2">
      <c r="A376" s="48">
        <v>36511</v>
      </c>
      <c r="D376" s="50">
        <v>234535</v>
      </c>
      <c r="E376" s="56"/>
      <c r="F376" s="59"/>
      <c r="G376" s="59"/>
      <c r="H376" s="59"/>
    </row>
    <row r="377" spans="1:8" x14ac:dyDescent="0.2">
      <c r="A377" s="48">
        <v>36512</v>
      </c>
      <c r="D377" s="50">
        <v>182349</v>
      </c>
      <c r="E377" s="56"/>
      <c r="F377" s="59"/>
      <c r="G377" s="59"/>
      <c r="H377" s="59"/>
    </row>
    <row r="378" spans="1:8" x14ac:dyDescent="0.2">
      <c r="A378" s="48">
        <v>36513</v>
      </c>
      <c r="D378" s="50">
        <v>181117</v>
      </c>
      <c r="E378" s="56"/>
      <c r="F378" s="59"/>
      <c r="G378" s="59"/>
      <c r="H378" s="59"/>
    </row>
    <row r="379" spans="1:8" x14ac:dyDescent="0.2">
      <c r="A379" s="48">
        <v>36514</v>
      </c>
      <c r="D379" s="50">
        <v>215622</v>
      </c>
      <c r="E379" s="56"/>
      <c r="F379" s="59"/>
      <c r="G379" s="59"/>
      <c r="H379" s="59"/>
    </row>
    <row r="380" spans="1:8" x14ac:dyDescent="0.2">
      <c r="A380" s="48">
        <v>36515</v>
      </c>
      <c r="D380" s="50">
        <v>316515</v>
      </c>
      <c r="E380" s="56"/>
      <c r="F380" s="59"/>
      <c r="G380" s="59"/>
      <c r="H380" s="59"/>
    </row>
    <row r="381" spans="1:8" x14ac:dyDescent="0.2">
      <c r="A381" s="48">
        <v>36516</v>
      </c>
      <c r="D381" s="50">
        <v>294137</v>
      </c>
      <c r="E381" s="56"/>
      <c r="F381" s="59"/>
      <c r="G381" s="59"/>
      <c r="H381" s="59"/>
    </row>
    <row r="382" spans="1:8" x14ac:dyDescent="0.2">
      <c r="A382" s="48">
        <v>36517</v>
      </c>
      <c r="D382" s="50">
        <v>284689</v>
      </c>
      <c r="E382" s="56"/>
      <c r="F382" s="59"/>
      <c r="G382" s="59"/>
      <c r="H382" s="59"/>
    </row>
    <row r="383" spans="1:8" x14ac:dyDescent="0.2">
      <c r="A383" s="48">
        <v>36518</v>
      </c>
      <c r="D383" s="50">
        <v>268536</v>
      </c>
      <c r="E383" s="56"/>
      <c r="F383" s="59"/>
      <c r="G383" s="59"/>
      <c r="H383" s="59"/>
    </row>
    <row r="384" spans="1:8" x14ac:dyDescent="0.2">
      <c r="A384" s="48">
        <v>36519</v>
      </c>
      <c r="D384" s="50">
        <v>267571</v>
      </c>
      <c r="E384" s="56"/>
      <c r="F384" s="59"/>
      <c r="G384" s="59"/>
      <c r="H384" s="59"/>
    </row>
    <row r="385" spans="1:12" x14ac:dyDescent="0.2">
      <c r="A385" s="48">
        <v>36520</v>
      </c>
      <c r="D385" s="50">
        <v>261328</v>
      </c>
      <c r="E385" s="56"/>
      <c r="F385" s="59"/>
      <c r="G385" s="59"/>
      <c r="H385" s="59"/>
    </row>
    <row r="386" spans="1:12" x14ac:dyDescent="0.2">
      <c r="A386" s="48">
        <v>36521</v>
      </c>
      <c r="D386" s="50">
        <v>268306</v>
      </c>
      <c r="E386" s="56"/>
      <c r="F386" s="59"/>
      <c r="G386" s="59"/>
      <c r="H386" s="59"/>
    </row>
    <row r="387" spans="1:12" x14ac:dyDescent="0.2">
      <c r="A387" s="48">
        <v>36522</v>
      </c>
      <c r="D387" s="50">
        <v>268975</v>
      </c>
      <c r="E387" s="56"/>
      <c r="F387" s="59"/>
      <c r="G387" s="59"/>
      <c r="H387" s="59"/>
    </row>
    <row r="388" spans="1:12" x14ac:dyDescent="0.2">
      <c r="A388" s="48">
        <v>36523</v>
      </c>
      <c r="D388" s="50">
        <v>240798</v>
      </c>
      <c r="E388" s="56"/>
      <c r="F388" s="59"/>
      <c r="G388" s="59"/>
      <c r="H388" s="59"/>
    </row>
    <row r="389" spans="1:12" x14ac:dyDescent="0.2">
      <c r="A389" s="48">
        <v>36524</v>
      </c>
      <c r="D389" s="50">
        <v>249175</v>
      </c>
      <c r="E389" s="56"/>
      <c r="F389" s="59"/>
      <c r="G389" s="59"/>
      <c r="H389" s="59"/>
    </row>
    <row r="390" spans="1:12" ht="15" x14ac:dyDescent="0.35">
      <c r="A390" s="48">
        <v>36525</v>
      </c>
      <c r="D390" s="50">
        <v>259748</v>
      </c>
      <c r="E390" s="56"/>
      <c r="F390" s="59">
        <f>SUM(D360:D390)</f>
        <v>7456612</v>
      </c>
      <c r="G390" s="59"/>
      <c r="H390" s="59">
        <f>F390/31</f>
        <v>240535.87096774194</v>
      </c>
      <c r="J390" s="62">
        <f>H390+H359+H329+H298+H268+H237+H206+H176+H145+H115+H84+H56</f>
        <v>2386399.1946236556</v>
      </c>
      <c r="L390" s="59">
        <f>J390/365</f>
        <v>6538.0799852702894</v>
      </c>
    </row>
    <row r="391" spans="1:12" x14ac:dyDescent="0.2">
      <c r="A391" s="48">
        <v>36526</v>
      </c>
      <c r="D391" s="49">
        <v>217149</v>
      </c>
      <c r="E391" s="56"/>
      <c r="F391" s="59"/>
      <c r="G391" s="59"/>
      <c r="H391" s="59"/>
    </row>
    <row r="392" spans="1:12" x14ac:dyDescent="0.2">
      <c r="A392" s="48">
        <v>36527</v>
      </c>
      <c r="D392" s="49">
        <v>214015</v>
      </c>
      <c r="E392" s="56"/>
      <c r="F392" s="59"/>
      <c r="G392" s="59"/>
      <c r="H392" s="59"/>
    </row>
    <row r="393" spans="1:12" x14ac:dyDescent="0.2">
      <c r="A393" s="48">
        <v>36528</v>
      </c>
      <c r="D393" s="49">
        <v>217135</v>
      </c>
      <c r="E393" s="56"/>
      <c r="F393" s="59"/>
      <c r="G393" s="59"/>
      <c r="H393" s="59"/>
    </row>
    <row r="394" spans="1:12" x14ac:dyDescent="0.2">
      <c r="A394" s="48">
        <v>36529</v>
      </c>
      <c r="D394" s="49">
        <v>235316</v>
      </c>
      <c r="E394" s="56"/>
      <c r="F394" s="59"/>
      <c r="G394" s="59"/>
      <c r="H394" s="59"/>
    </row>
    <row r="395" spans="1:12" x14ac:dyDescent="0.2">
      <c r="A395" s="48">
        <v>36530</v>
      </c>
      <c r="D395" s="49">
        <v>304234</v>
      </c>
      <c r="E395" s="56"/>
      <c r="F395" s="59"/>
      <c r="G395" s="59"/>
      <c r="H395" s="59"/>
    </row>
    <row r="396" spans="1:12" x14ac:dyDescent="0.2">
      <c r="A396" s="48">
        <v>36531</v>
      </c>
      <c r="D396" s="49">
        <v>268865</v>
      </c>
      <c r="E396" s="56"/>
      <c r="F396" s="59"/>
      <c r="G396" s="59"/>
      <c r="H396" s="59"/>
    </row>
    <row r="397" spans="1:12" x14ac:dyDescent="0.2">
      <c r="A397" s="48">
        <v>36532</v>
      </c>
      <c r="D397" s="49">
        <v>237066</v>
      </c>
      <c r="E397" s="56"/>
      <c r="F397" s="59"/>
      <c r="G397" s="59"/>
      <c r="H397" s="59"/>
    </row>
    <row r="398" spans="1:12" x14ac:dyDescent="0.2">
      <c r="A398" s="48">
        <v>36533</v>
      </c>
      <c r="D398" s="49">
        <v>218678</v>
      </c>
      <c r="E398" s="56"/>
      <c r="F398" s="59"/>
      <c r="G398" s="59"/>
      <c r="H398" s="59"/>
    </row>
    <row r="399" spans="1:12" x14ac:dyDescent="0.2">
      <c r="A399" s="48">
        <v>36534</v>
      </c>
      <c r="D399" s="49">
        <v>218811</v>
      </c>
      <c r="E399" s="56"/>
      <c r="F399" s="59"/>
      <c r="G399" s="59"/>
      <c r="H399" s="59"/>
    </row>
    <row r="400" spans="1:12" x14ac:dyDescent="0.2">
      <c r="A400" s="48">
        <v>36535</v>
      </c>
      <c r="D400" s="49">
        <v>228774</v>
      </c>
      <c r="E400" s="56"/>
      <c r="F400" s="59"/>
      <c r="G400" s="59"/>
      <c r="H400" s="59"/>
    </row>
    <row r="401" spans="1:8" x14ac:dyDescent="0.2">
      <c r="A401" s="48">
        <v>36536</v>
      </c>
      <c r="D401" s="49">
        <v>169257</v>
      </c>
      <c r="E401" s="56"/>
      <c r="F401" s="59"/>
      <c r="G401" s="59"/>
      <c r="H401" s="59"/>
    </row>
    <row r="402" spans="1:8" x14ac:dyDescent="0.2">
      <c r="A402" s="48">
        <v>36537</v>
      </c>
      <c r="D402" s="49">
        <v>142225</v>
      </c>
      <c r="E402" s="56"/>
      <c r="F402" s="59"/>
      <c r="G402" s="59"/>
      <c r="H402" s="59"/>
    </row>
    <row r="403" spans="1:8" x14ac:dyDescent="0.2">
      <c r="A403" s="48">
        <v>36538</v>
      </c>
      <c r="D403" s="49">
        <v>188544</v>
      </c>
      <c r="E403" s="56"/>
      <c r="F403" s="59"/>
      <c r="G403" s="59"/>
      <c r="H403" s="59"/>
    </row>
    <row r="404" spans="1:8" x14ac:dyDescent="0.2">
      <c r="A404" s="48">
        <v>36539</v>
      </c>
      <c r="D404" s="49">
        <v>172553</v>
      </c>
      <c r="E404" s="56"/>
      <c r="F404" s="59"/>
      <c r="G404" s="59"/>
      <c r="H404" s="59"/>
    </row>
    <row r="405" spans="1:8" x14ac:dyDescent="0.2">
      <c r="A405" s="48">
        <v>36540</v>
      </c>
      <c r="D405" s="49">
        <v>164506</v>
      </c>
      <c r="E405" s="56"/>
      <c r="F405" s="59"/>
      <c r="G405" s="59"/>
      <c r="H405" s="59"/>
    </row>
    <row r="406" spans="1:8" x14ac:dyDescent="0.2">
      <c r="A406" s="48">
        <v>36541</v>
      </c>
      <c r="D406" s="49">
        <v>155103</v>
      </c>
      <c r="E406" s="56"/>
      <c r="F406" s="59"/>
      <c r="G406" s="59"/>
      <c r="H406" s="59"/>
    </row>
    <row r="407" spans="1:8" x14ac:dyDescent="0.2">
      <c r="A407" s="48">
        <v>36542</v>
      </c>
      <c r="D407" s="49">
        <v>139009</v>
      </c>
      <c r="E407" s="56"/>
      <c r="F407" s="59"/>
      <c r="G407" s="59"/>
      <c r="H407" s="59"/>
    </row>
    <row r="408" spans="1:8" x14ac:dyDescent="0.2">
      <c r="A408" s="48">
        <v>36543</v>
      </c>
      <c r="D408" s="49">
        <v>147529</v>
      </c>
      <c r="E408" s="56"/>
      <c r="F408" s="59"/>
      <c r="G408" s="59"/>
      <c r="H408" s="59"/>
    </row>
    <row r="409" spans="1:8" x14ac:dyDescent="0.2">
      <c r="A409" s="48">
        <v>36544</v>
      </c>
      <c r="D409" s="49">
        <v>229152</v>
      </c>
      <c r="E409" s="56"/>
      <c r="F409" s="59"/>
      <c r="G409" s="59"/>
      <c r="H409" s="59"/>
    </row>
    <row r="410" spans="1:8" x14ac:dyDescent="0.2">
      <c r="A410" s="48">
        <v>36545</v>
      </c>
      <c r="D410" s="49">
        <v>275056</v>
      </c>
      <c r="E410" s="56"/>
      <c r="F410" s="59"/>
      <c r="G410" s="59"/>
      <c r="H410" s="59"/>
    </row>
    <row r="411" spans="1:8" x14ac:dyDescent="0.2">
      <c r="A411" s="48">
        <v>36546</v>
      </c>
      <c r="D411" s="49">
        <v>262346</v>
      </c>
      <c r="E411" s="56"/>
      <c r="F411" s="59"/>
      <c r="G411" s="59"/>
      <c r="H411" s="59"/>
    </row>
    <row r="412" spans="1:8" x14ac:dyDescent="0.2">
      <c r="A412" s="48">
        <v>36547</v>
      </c>
      <c r="D412" s="49">
        <v>255639</v>
      </c>
      <c r="E412" s="56"/>
      <c r="F412" s="59"/>
      <c r="G412" s="59"/>
      <c r="H412" s="59"/>
    </row>
    <row r="413" spans="1:8" x14ac:dyDescent="0.2">
      <c r="A413" s="48">
        <v>36548</v>
      </c>
      <c r="D413" s="49">
        <v>255826</v>
      </c>
      <c r="E413" s="56"/>
      <c r="F413" s="59"/>
      <c r="G413" s="59"/>
      <c r="H413" s="59"/>
    </row>
    <row r="414" spans="1:8" x14ac:dyDescent="0.2">
      <c r="A414" s="48">
        <v>36549</v>
      </c>
      <c r="D414" s="49">
        <v>219909</v>
      </c>
      <c r="E414" s="56"/>
      <c r="F414" s="59"/>
      <c r="G414" s="59"/>
      <c r="H414" s="59"/>
    </row>
    <row r="415" spans="1:8" x14ac:dyDescent="0.2">
      <c r="A415" s="48">
        <v>36550</v>
      </c>
      <c r="D415" s="49">
        <v>196986</v>
      </c>
      <c r="E415" s="56"/>
      <c r="F415" s="59"/>
      <c r="G415" s="59"/>
      <c r="H415" s="59"/>
    </row>
    <row r="416" spans="1:8" x14ac:dyDescent="0.2">
      <c r="A416" s="48">
        <v>36551</v>
      </c>
      <c r="D416" s="49">
        <v>203723</v>
      </c>
      <c r="E416" s="56"/>
      <c r="F416" s="59"/>
      <c r="G416" s="59"/>
      <c r="H416" s="59"/>
    </row>
    <row r="417" spans="1:8" x14ac:dyDescent="0.2">
      <c r="A417" s="48">
        <v>36552</v>
      </c>
      <c r="D417" s="49">
        <v>178657</v>
      </c>
      <c r="E417" s="56"/>
      <c r="F417" s="59"/>
      <c r="G417" s="59"/>
      <c r="H417" s="59"/>
    </row>
    <row r="418" spans="1:8" x14ac:dyDescent="0.2">
      <c r="A418" s="48">
        <v>36553</v>
      </c>
      <c r="D418" s="49">
        <v>129764</v>
      </c>
      <c r="E418" s="56"/>
      <c r="F418" s="59"/>
      <c r="G418" s="59"/>
      <c r="H418" s="59"/>
    </row>
    <row r="419" spans="1:8" x14ac:dyDescent="0.2">
      <c r="A419" s="48">
        <v>36554</v>
      </c>
      <c r="D419" s="49">
        <v>109600</v>
      </c>
      <c r="E419" s="56"/>
      <c r="F419" s="59"/>
      <c r="G419" s="59"/>
      <c r="H419" s="59"/>
    </row>
    <row r="420" spans="1:8" x14ac:dyDescent="0.2">
      <c r="A420" s="48">
        <v>36555</v>
      </c>
      <c r="D420" s="49">
        <v>106519</v>
      </c>
      <c r="E420" s="56"/>
      <c r="F420" s="59"/>
      <c r="G420" s="59"/>
      <c r="H420" s="59"/>
    </row>
    <row r="421" spans="1:8" x14ac:dyDescent="0.2">
      <c r="A421" s="48">
        <v>36556</v>
      </c>
      <c r="D421" s="49">
        <v>109907</v>
      </c>
      <c r="E421" s="56"/>
      <c r="F421" s="59">
        <f>SUM(D391:D421)</f>
        <v>6171853</v>
      </c>
      <c r="G421" s="59"/>
      <c r="H421" s="59">
        <f>F421/31</f>
        <v>199092.03225806452</v>
      </c>
    </row>
    <row r="422" spans="1:8" x14ac:dyDescent="0.2">
      <c r="A422" s="48">
        <v>36557</v>
      </c>
      <c r="D422" s="50">
        <v>104217</v>
      </c>
      <c r="E422" s="56"/>
      <c r="F422" s="59"/>
      <c r="G422" s="59"/>
      <c r="H422" s="59"/>
    </row>
    <row r="423" spans="1:8" x14ac:dyDescent="0.2">
      <c r="A423" s="48">
        <v>36558</v>
      </c>
      <c r="D423" s="50">
        <v>107278</v>
      </c>
      <c r="E423" s="56"/>
      <c r="F423" s="59"/>
      <c r="G423" s="59"/>
      <c r="H423" s="59"/>
    </row>
    <row r="424" spans="1:8" x14ac:dyDescent="0.2">
      <c r="A424" s="48">
        <v>36559</v>
      </c>
      <c r="D424" s="50">
        <v>106655</v>
      </c>
      <c r="E424" s="56"/>
      <c r="F424" s="59"/>
      <c r="G424" s="59"/>
      <c r="H424" s="59"/>
    </row>
    <row r="425" spans="1:8" x14ac:dyDescent="0.2">
      <c r="A425" s="48">
        <v>36560</v>
      </c>
      <c r="D425" s="50">
        <v>86276</v>
      </c>
      <c r="E425" s="56"/>
      <c r="F425" s="59"/>
      <c r="G425" s="59"/>
      <c r="H425" s="59"/>
    </row>
    <row r="426" spans="1:8" x14ac:dyDescent="0.2">
      <c r="A426" s="48">
        <v>36561</v>
      </c>
      <c r="D426" s="50">
        <v>80888</v>
      </c>
      <c r="E426" s="56"/>
      <c r="F426" s="59"/>
      <c r="G426" s="59"/>
      <c r="H426" s="59"/>
    </row>
    <row r="427" spans="1:8" x14ac:dyDescent="0.2">
      <c r="A427" s="48">
        <v>36562</v>
      </c>
      <c r="D427" s="50">
        <v>80982</v>
      </c>
      <c r="E427" s="56"/>
      <c r="F427" s="59"/>
      <c r="G427" s="59"/>
      <c r="H427" s="59"/>
    </row>
    <row r="428" spans="1:8" x14ac:dyDescent="0.2">
      <c r="A428" s="48">
        <v>36563</v>
      </c>
      <c r="D428" s="50">
        <v>81018</v>
      </c>
      <c r="E428" s="56"/>
      <c r="F428" s="59"/>
      <c r="G428" s="59"/>
      <c r="H428" s="59"/>
    </row>
    <row r="429" spans="1:8" x14ac:dyDescent="0.2">
      <c r="A429" s="48">
        <v>36564</v>
      </c>
      <c r="D429" s="50">
        <v>70577</v>
      </c>
      <c r="E429" s="56"/>
      <c r="F429" s="59"/>
      <c r="G429" s="59"/>
      <c r="H429" s="59"/>
    </row>
    <row r="430" spans="1:8" x14ac:dyDescent="0.2">
      <c r="A430" s="48">
        <v>36565</v>
      </c>
      <c r="D430" s="50">
        <v>65932</v>
      </c>
      <c r="E430" s="56"/>
      <c r="F430" s="59"/>
      <c r="G430" s="59"/>
      <c r="H430" s="59"/>
    </row>
    <row r="431" spans="1:8" x14ac:dyDescent="0.2">
      <c r="A431" s="48">
        <v>36566</v>
      </c>
      <c r="D431" s="50">
        <v>66108</v>
      </c>
      <c r="E431" s="56"/>
      <c r="F431" s="59"/>
      <c r="G431" s="59"/>
      <c r="H431" s="59"/>
    </row>
    <row r="432" spans="1:8" x14ac:dyDescent="0.2">
      <c r="A432" s="48">
        <v>36567</v>
      </c>
      <c r="D432" s="50">
        <v>65435</v>
      </c>
      <c r="E432" s="56"/>
      <c r="F432" s="59"/>
      <c r="G432" s="59"/>
      <c r="H432" s="59"/>
    </row>
    <row r="433" spans="1:8" x14ac:dyDescent="0.2">
      <c r="A433" s="48">
        <v>36568</v>
      </c>
      <c r="D433" s="50">
        <v>7127</v>
      </c>
      <c r="E433" s="56"/>
      <c r="F433" s="59"/>
      <c r="G433" s="59"/>
      <c r="H433" s="59"/>
    </row>
    <row r="434" spans="1:8" x14ac:dyDescent="0.2">
      <c r="A434" s="48">
        <v>36569</v>
      </c>
      <c r="D434" s="50">
        <v>6457</v>
      </c>
      <c r="E434" s="56"/>
      <c r="F434" s="59"/>
      <c r="G434" s="59"/>
      <c r="H434" s="59"/>
    </row>
    <row r="435" spans="1:8" x14ac:dyDescent="0.2">
      <c r="A435" s="48">
        <v>36570</v>
      </c>
      <c r="D435" s="50">
        <v>6585</v>
      </c>
      <c r="E435" s="56"/>
      <c r="F435" s="59"/>
      <c r="G435" s="59"/>
      <c r="H435" s="59"/>
    </row>
    <row r="436" spans="1:8" x14ac:dyDescent="0.2">
      <c r="A436" s="48">
        <v>36571</v>
      </c>
      <c r="D436" s="50">
        <v>9025</v>
      </c>
      <c r="E436" s="56"/>
      <c r="F436" s="59"/>
      <c r="G436" s="59"/>
      <c r="H436" s="59"/>
    </row>
    <row r="437" spans="1:8" x14ac:dyDescent="0.2">
      <c r="A437" s="48">
        <v>36572</v>
      </c>
      <c r="D437" s="50">
        <v>9565</v>
      </c>
      <c r="E437" s="56"/>
      <c r="F437" s="59"/>
      <c r="G437" s="59"/>
      <c r="H437" s="59"/>
    </row>
    <row r="438" spans="1:8" x14ac:dyDescent="0.2">
      <c r="A438" s="48">
        <v>36573</v>
      </c>
      <c r="D438" s="50">
        <v>9565</v>
      </c>
      <c r="E438" s="56"/>
      <c r="F438" s="59"/>
      <c r="G438" s="59"/>
      <c r="H438" s="59"/>
    </row>
    <row r="439" spans="1:8" x14ac:dyDescent="0.2">
      <c r="A439" s="48">
        <v>36574</v>
      </c>
      <c r="D439" s="50">
        <v>9084</v>
      </c>
      <c r="E439" s="56"/>
      <c r="F439" s="59"/>
      <c r="G439" s="59"/>
      <c r="H439" s="59"/>
    </row>
    <row r="440" spans="1:8" x14ac:dyDescent="0.2">
      <c r="A440" s="48">
        <v>36575</v>
      </c>
      <c r="D440" s="50">
        <v>7083</v>
      </c>
      <c r="E440" s="56"/>
      <c r="F440" s="59"/>
      <c r="G440" s="59"/>
      <c r="H440" s="59"/>
    </row>
    <row r="441" spans="1:8" x14ac:dyDescent="0.2">
      <c r="A441" s="48">
        <v>36576</v>
      </c>
      <c r="D441" s="50">
        <v>6257</v>
      </c>
      <c r="E441" s="56"/>
      <c r="F441" s="59"/>
      <c r="G441" s="59"/>
      <c r="H441" s="59"/>
    </row>
    <row r="442" spans="1:8" x14ac:dyDescent="0.2">
      <c r="A442" s="48">
        <v>36577</v>
      </c>
      <c r="D442" s="50">
        <v>6358</v>
      </c>
      <c r="E442" s="56"/>
      <c r="F442" s="59"/>
      <c r="G442" s="59"/>
      <c r="H442" s="59"/>
    </row>
    <row r="443" spans="1:8" x14ac:dyDescent="0.2">
      <c r="A443" s="48">
        <v>36578</v>
      </c>
      <c r="D443" s="50">
        <v>6424</v>
      </c>
      <c r="E443" s="56"/>
      <c r="F443" s="59"/>
      <c r="G443" s="59"/>
      <c r="H443" s="59"/>
    </row>
    <row r="444" spans="1:8" x14ac:dyDescent="0.2">
      <c r="A444" s="48">
        <v>36579</v>
      </c>
      <c r="D444" s="50">
        <v>6693</v>
      </c>
      <c r="E444" s="56"/>
      <c r="F444" s="59"/>
      <c r="G444" s="59"/>
      <c r="H444" s="59"/>
    </row>
    <row r="445" spans="1:8" x14ac:dyDescent="0.2">
      <c r="A445" s="48">
        <v>36580</v>
      </c>
      <c r="D445" s="50">
        <v>8164</v>
      </c>
      <c r="E445" s="56"/>
      <c r="F445" s="59"/>
      <c r="G445" s="59"/>
      <c r="H445" s="59"/>
    </row>
    <row r="446" spans="1:8" x14ac:dyDescent="0.2">
      <c r="A446" s="48">
        <v>36581</v>
      </c>
      <c r="D446" s="50">
        <v>6570</v>
      </c>
      <c r="E446" s="56"/>
      <c r="F446" s="59"/>
      <c r="G446" s="59"/>
      <c r="H446" s="59"/>
    </row>
    <row r="447" spans="1:8" x14ac:dyDescent="0.2">
      <c r="A447" s="48">
        <v>36582</v>
      </c>
      <c r="D447" s="50">
        <v>6332</v>
      </c>
      <c r="E447" s="56"/>
      <c r="F447" s="59"/>
      <c r="G447" s="59"/>
      <c r="H447" s="59"/>
    </row>
    <row r="448" spans="1:8" x14ac:dyDescent="0.2">
      <c r="A448" s="48">
        <v>36583</v>
      </c>
      <c r="D448" s="50">
        <v>7812</v>
      </c>
      <c r="E448" s="56"/>
      <c r="F448" s="59"/>
      <c r="G448" s="59"/>
      <c r="H448" s="59"/>
    </row>
    <row r="449" spans="1:8" x14ac:dyDescent="0.2">
      <c r="A449" s="48">
        <v>36584</v>
      </c>
      <c r="D449" s="50">
        <v>9801</v>
      </c>
      <c r="E449" s="56"/>
      <c r="F449" s="59"/>
      <c r="G449" s="59"/>
      <c r="H449" s="59"/>
    </row>
    <row r="450" spans="1:8" x14ac:dyDescent="0.2">
      <c r="A450" s="48">
        <v>36585</v>
      </c>
      <c r="D450" s="50">
        <v>9427</v>
      </c>
      <c r="E450" s="56"/>
      <c r="F450" s="59">
        <f>SUM(D422:D450)</f>
        <v>1053695</v>
      </c>
      <c r="G450" s="59"/>
      <c r="H450" s="59">
        <f>F450/29</f>
        <v>36334.310344827587</v>
      </c>
    </row>
    <row r="451" spans="1:8" x14ac:dyDescent="0.2">
      <c r="A451" s="48">
        <v>36586</v>
      </c>
      <c r="D451" s="49">
        <v>9090</v>
      </c>
      <c r="E451" s="56"/>
      <c r="F451" s="59"/>
      <c r="G451" s="59"/>
      <c r="H451" s="59"/>
    </row>
    <row r="452" spans="1:8" x14ac:dyDescent="0.2">
      <c r="A452" s="48">
        <v>36587</v>
      </c>
      <c r="D452" s="49">
        <v>6104</v>
      </c>
      <c r="E452" s="56"/>
      <c r="F452" s="59"/>
      <c r="G452" s="59"/>
      <c r="H452" s="59"/>
    </row>
    <row r="453" spans="1:8" x14ac:dyDescent="0.2">
      <c r="A453" s="48">
        <v>36588</v>
      </c>
      <c r="D453" s="49">
        <v>6327</v>
      </c>
      <c r="E453" s="56"/>
      <c r="F453" s="59"/>
      <c r="G453" s="59"/>
      <c r="H453" s="59"/>
    </row>
    <row r="454" spans="1:8" x14ac:dyDescent="0.2">
      <c r="A454" s="48">
        <v>36589</v>
      </c>
      <c r="D454" s="49">
        <v>6498</v>
      </c>
      <c r="E454" s="56"/>
      <c r="F454" s="59"/>
      <c r="G454" s="59"/>
      <c r="H454" s="59"/>
    </row>
    <row r="455" spans="1:8" x14ac:dyDescent="0.2">
      <c r="A455" s="48">
        <v>36590</v>
      </c>
      <c r="D455" s="49">
        <v>6571</v>
      </c>
      <c r="E455" s="56"/>
      <c r="F455" s="59"/>
      <c r="G455" s="59"/>
      <c r="H455" s="59"/>
    </row>
    <row r="456" spans="1:8" x14ac:dyDescent="0.2">
      <c r="A456" s="48">
        <v>36591</v>
      </c>
      <c r="D456" s="49">
        <v>6608</v>
      </c>
      <c r="E456" s="56"/>
      <c r="F456" s="59"/>
      <c r="G456" s="59"/>
      <c r="H456" s="59"/>
    </row>
    <row r="457" spans="1:8" x14ac:dyDescent="0.2">
      <c r="A457" s="48">
        <v>36592</v>
      </c>
      <c r="D457" s="49">
        <v>127898</v>
      </c>
      <c r="E457" s="56"/>
      <c r="F457" s="59"/>
      <c r="G457" s="59"/>
      <c r="H457" s="59"/>
    </row>
    <row r="458" spans="1:8" x14ac:dyDescent="0.2">
      <c r="A458" s="48">
        <v>36593</v>
      </c>
      <c r="D458" s="49">
        <v>137453</v>
      </c>
      <c r="E458" s="56"/>
      <c r="F458" s="59"/>
      <c r="G458" s="59"/>
      <c r="H458" s="59"/>
    </row>
    <row r="459" spans="1:8" x14ac:dyDescent="0.2">
      <c r="A459" s="48">
        <v>36594</v>
      </c>
      <c r="D459" s="49">
        <v>114543</v>
      </c>
      <c r="E459" s="56"/>
      <c r="F459" s="59"/>
      <c r="G459" s="59"/>
      <c r="H459" s="59"/>
    </row>
    <row r="460" spans="1:8" x14ac:dyDescent="0.2">
      <c r="A460" s="48">
        <v>36595</v>
      </c>
      <c r="D460" s="49">
        <v>116289</v>
      </c>
      <c r="E460" s="56"/>
      <c r="F460" s="59"/>
      <c r="G460" s="59"/>
      <c r="H460" s="59"/>
    </row>
    <row r="461" spans="1:8" x14ac:dyDescent="0.2">
      <c r="A461" s="48">
        <v>36596</v>
      </c>
      <c r="D461" s="49">
        <v>178713</v>
      </c>
      <c r="E461" s="56"/>
      <c r="F461" s="59"/>
      <c r="G461" s="59"/>
      <c r="H461" s="59"/>
    </row>
    <row r="462" spans="1:8" x14ac:dyDescent="0.2">
      <c r="A462" s="48">
        <v>36597</v>
      </c>
      <c r="D462" s="49">
        <v>179223</v>
      </c>
      <c r="E462" s="56"/>
      <c r="F462" s="59"/>
      <c r="G462" s="59"/>
      <c r="H462" s="59"/>
    </row>
    <row r="463" spans="1:8" x14ac:dyDescent="0.2">
      <c r="A463" s="48">
        <v>36598</v>
      </c>
      <c r="D463" s="49">
        <v>178476</v>
      </c>
      <c r="E463" s="56"/>
      <c r="F463" s="59"/>
      <c r="G463" s="59"/>
      <c r="H463" s="59"/>
    </row>
    <row r="464" spans="1:8" x14ac:dyDescent="0.2">
      <c r="A464" s="48">
        <v>36599</v>
      </c>
      <c r="D464" s="49">
        <v>221858</v>
      </c>
      <c r="E464" s="56"/>
      <c r="F464" s="59"/>
      <c r="G464" s="59"/>
      <c r="H464" s="59"/>
    </row>
    <row r="465" spans="1:8" x14ac:dyDescent="0.2">
      <c r="A465" s="48">
        <v>36600</v>
      </c>
      <c r="D465" s="49">
        <v>231556</v>
      </c>
      <c r="E465" s="56"/>
      <c r="F465" s="59"/>
      <c r="G465" s="59"/>
      <c r="H465" s="59"/>
    </row>
    <row r="466" spans="1:8" x14ac:dyDescent="0.2">
      <c r="A466" s="48">
        <v>36601</v>
      </c>
      <c r="D466" s="49">
        <v>248660</v>
      </c>
      <c r="E466" s="56"/>
      <c r="F466" s="59"/>
      <c r="G466" s="59"/>
      <c r="H466" s="59"/>
    </row>
    <row r="467" spans="1:8" x14ac:dyDescent="0.2">
      <c r="A467" s="48">
        <v>36602</v>
      </c>
      <c r="D467" s="49">
        <v>248709</v>
      </c>
      <c r="E467" s="56"/>
      <c r="F467" s="59"/>
      <c r="G467" s="59"/>
      <c r="H467" s="59"/>
    </row>
    <row r="468" spans="1:8" x14ac:dyDescent="0.2">
      <c r="A468" s="48">
        <v>36603</v>
      </c>
      <c r="D468" s="49">
        <v>245290</v>
      </c>
      <c r="E468" s="56"/>
      <c r="F468" s="59"/>
      <c r="G468" s="59"/>
      <c r="H468" s="59"/>
    </row>
    <row r="469" spans="1:8" x14ac:dyDescent="0.2">
      <c r="A469" s="48">
        <v>36604</v>
      </c>
      <c r="D469" s="49">
        <v>249060</v>
      </c>
      <c r="E469" s="56"/>
      <c r="F469" s="59"/>
      <c r="G469" s="59"/>
      <c r="H469" s="59"/>
    </row>
    <row r="470" spans="1:8" x14ac:dyDescent="0.2">
      <c r="A470" s="48">
        <v>36605</v>
      </c>
      <c r="D470" s="49">
        <v>247512</v>
      </c>
      <c r="E470" s="56"/>
      <c r="F470" s="59"/>
      <c r="G470" s="59"/>
      <c r="H470" s="59"/>
    </row>
    <row r="471" spans="1:8" x14ac:dyDescent="0.2">
      <c r="A471" s="48">
        <v>36606</v>
      </c>
      <c r="D471" s="49">
        <v>293013</v>
      </c>
      <c r="E471" s="56"/>
      <c r="F471" s="59"/>
      <c r="G471" s="59"/>
      <c r="H471" s="59"/>
    </row>
    <row r="472" spans="1:8" x14ac:dyDescent="0.2">
      <c r="A472" s="48">
        <v>36607</v>
      </c>
      <c r="D472" s="49">
        <v>305478</v>
      </c>
      <c r="E472" s="56"/>
      <c r="F472" s="59"/>
      <c r="G472" s="59"/>
      <c r="H472" s="59"/>
    </row>
    <row r="473" spans="1:8" x14ac:dyDescent="0.2">
      <c r="A473" s="48">
        <v>36608</v>
      </c>
      <c r="D473" s="49">
        <v>300088</v>
      </c>
      <c r="E473" s="56"/>
      <c r="F473" s="59"/>
      <c r="G473" s="59"/>
      <c r="H473" s="59"/>
    </row>
    <row r="474" spans="1:8" x14ac:dyDescent="0.2">
      <c r="A474" s="48">
        <v>36609</v>
      </c>
      <c r="D474" s="49">
        <v>339129</v>
      </c>
      <c r="E474" s="56"/>
      <c r="F474" s="59"/>
      <c r="G474" s="59"/>
      <c r="H474" s="59"/>
    </row>
    <row r="475" spans="1:8" x14ac:dyDescent="0.2">
      <c r="A475" s="48">
        <v>36610</v>
      </c>
      <c r="D475" s="49">
        <v>326000</v>
      </c>
      <c r="E475" s="56"/>
      <c r="F475" s="59"/>
      <c r="G475" s="59"/>
      <c r="H475" s="59"/>
    </row>
    <row r="476" spans="1:8" x14ac:dyDescent="0.2">
      <c r="A476" s="48">
        <v>36611</v>
      </c>
      <c r="D476" s="49">
        <v>325696</v>
      </c>
      <c r="E476" s="56"/>
      <c r="F476" s="60"/>
      <c r="G476" s="59"/>
      <c r="H476" s="59"/>
    </row>
    <row r="477" spans="1:8" x14ac:dyDescent="0.2">
      <c r="A477" s="48">
        <v>36612</v>
      </c>
      <c r="D477" s="49">
        <v>326947</v>
      </c>
      <c r="E477" s="56"/>
      <c r="F477" s="60"/>
      <c r="G477" s="59"/>
      <c r="H477" s="59"/>
    </row>
    <row r="478" spans="1:8" x14ac:dyDescent="0.2">
      <c r="A478" s="48">
        <v>36613</v>
      </c>
      <c r="D478" s="49">
        <v>337743</v>
      </c>
      <c r="E478" s="56"/>
      <c r="F478" s="60"/>
      <c r="G478" s="59"/>
      <c r="H478" s="59"/>
    </row>
    <row r="479" spans="1:8" x14ac:dyDescent="0.2">
      <c r="A479" s="48">
        <v>36614</v>
      </c>
      <c r="D479" s="49">
        <v>294215</v>
      </c>
      <c r="E479" s="56"/>
      <c r="F479" s="60"/>
      <c r="G479" s="59"/>
      <c r="H479" s="59"/>
    </row>
    <row r="480" spans="1:8" x14ac:dyDescent="0.2">
      <c r="A480" s="48">
        <v>36615</v>
      </c>
      <c r="D480" s="49">
        <v>290056</v>
      </c>
      <c r="E480" s="56"/>
      <c r="F480" s="60"/>
      <c r="G480" s="59"/>
      <c r="H480" s="59"/>
    </row>
    <row r="481" spans="1:8" x14ac:dyDescent="0.2">
      <c r="A481" s="48">
        <v>36616</v>
      </c>
      <c r="D481" s="49">
        <v>309340</v>
      </c>
      <c r="E481" s="56"/>
      <c r="F481" s="59">
        <f>SUM(D451:D481)</f>
        <v>6214143</v>
      </c>
      <c r="G481" s="59"/>
      <c r="H481" s="59">
        <f>F481/31</f>
        <v>200456.22580645161</v>
      </c>
    </row>
    <row r="482" spans="1:8" x14ac:dyDescent="0.2">
      <c r="A482" s="48">
        <v>36617</v>
      </c>
      <c r="D482" s="50">
        <v>180834</v>
      </c>
      <c r="E482" s="56"/>
      <c r="F482" s="59"/>
      <c r="G482" s="59"/>
      <c r="H482" s="59"/>
    </row>
    <row r="483" spans="1:8" x14ac:dyDescent="0.2">
      <c r="A483" s="48">
        <v>36618</v>
      </c>
      <c r="D483" s="50">
        <v>140235</v>
      </c>
      <c r="E483" s="56"/>
      <c r="F483" s="59"/>
      <c r="G483" s="59"/>
      <c r="H483" s="59"/>
    </row>
    <row r="484" spans="1:8" x14ac:dyDescent="0.2">
      <c r="A484" s="48">
        <v>36619</v>
      </c>
      <c r="D484" s="50">
        <v>117845</v>
      </c>
      <c r="E484" s="56"/>
      <c r="F484" s="59"/>
      <c r="G484" s="59"/>
      <c r="H484" s="59"/>
    </row>
    <row r="485" spans="1:8" x14ac:dyDescent="0.2">
      <c r="A485" s="48">
        <v>36620</v>
      </c>
      <c r="D485" s="50">
        <v>224239</v>
      </c>
      <c r="E485" s="56"/>
      <c r="F485" s="59"/>
      <c r="G485" s="59"/>
      <c r="H485" s="59"/>
    </row>
    <row r="486" spans="1:8" x14ac:dyDescent="0.2">
      <c r="A486" s="48">
        <v>36621</v>
      </c>
      <c r="D486" s="50">
        <v>241754</v>
      </c>
      <c r="E486" s="56"/>
      <c r="F486" s="59"/>
      <c r="G486" s="59"/>
      <c r="H486" s="59"/>
    </row>
    <row r="487" spans="1:8" x14ac:dyDescent="0.2">
      <c r="A487" s="48">
        <v>36622</v>
      </c>
      <c r="D487" s="50">
        <v>240751</v>
      </c>
      <c r="E487" s="56"/>
      <c r="F487" s="59"/>
      <c r="G487" s="59"/>
      <c r="H487" s="59"/>
    </row>
    <row r="488" spans="1:8" x14ac:dyDescent="0.2">
      <c r="A488" s="48">
        <v>36623</v>
      </c>
      <c r="D488" s="50">
        <v>224646</v>
      </c>
      <c r="E488" s="56"/>
      <c r="F488" s="59"/>
      <c r="G488" s="59"/>
      <c r="H488" s="59"/>
    </row>
    <row r="489" spans="1:8" x14ac:dyDescent="0.2">
      <c r="A489" s="48">
        <v>36624</v>
      </c>
      <c r="D489" s="50">
        <v>250909</v>
      </c>
      <c r="E489" s="56"/>
      <c r="F489" s="59"/>
      <c r="G489" s="59"/>
      <c r="H489" s="59"/>
    </row>
    <row r="490" spans="1:8" x14ac:dyDescent="0.2">
      <c r="A490" s="48">
        <v>36625</v>
      </c>
      <c r="D490" s="50">
        <v>248727</v>
      </c>
      <c r="E490" s="56"/>
      <c r="F490" s="59"/>
      <c r="G490" s="59"/>
      <c r="H490" s="59"/>
    </row>
    <row r="491" spans="1:8" x14ac:dyDescent="0.2">
      <c r="A491" s="48">
        <v>36626</v>
      </c>
      <c r="D491" s="50">
        <v>245251</v>
      </c>
      <c r="E491" s="56"/>
      <c r="F491" s="59"/>
      <c r="G491" s="59"/>
      <c r="H491" s="59"/>
    </row>
    <row r="492" spans="1:8" x14ac:dyDescent="0.2">
      <c r="A492" s="48">
        <v>36627</v>
      </c>
      <c r="D492" s="50">
        <v>277865</v>
      </c>
      <c r="E492" s="56"/>
      <c r="F492" s="59"/>
      <c r="G492" s="59"/>
      <c r="H492" s="59"/>
    </row>
    <row r="493" spans="1:8" x14ac:dyDescent="0.2">
      <c r="A493" s="48">
        <v>36628</v>
      </c>
      <c r="D493" s="50">
        <v>282763</v>
      </c>
      <c r="E493" s="56"/>
      <c r="F493" s="59"/>
      <c r="G493" s="59"/>
      <c r="H493" s="59"/>
    </row>
    <row r="494" spans="1:8" x14ac:dyDescent="0.2">
      <c r="A494" s="48">
        <v>36629</v>
      </c>
      <c r="D494" s="50">
        <v>251303</v>
      </c>
      <c r="E494" s="56"/>
      <c r="F494" s="59"/>
      <c r="G494" s="59"/>
      <c r="H494" s="59"/>
    </row>
    <row r="495" spans="1:8" x14ac:dyDescent="0.2">
      <c r="A495" s="48">
        <v>36630</v>
      </c>
      <c r="D495" s="50">
        <v>238388</v>
      </c>
      <c r="E495" s="56"/>
      <c r="F495" s="59"/>
      <c r="G495" s="59"/>
      <c r="H495" s="59"/>
    </row>
    <row r="496" spans="1:8" x14ac:dyDescent="0.2">
      <c r="A496" s="48">
        <v>36631</v>
      </c>
      <c r="D496" s="50">
        <v>217392</v>
      </c>
      <c r="E496" s="56"/>
      <c r="F496" s="59"/>
      <c r="G496" s="59"/>
      <c r="H496" s="59"/>
    </row>
    <row r="497" spans="1:9" x14ac:dyDescent="0.2">
      <c r="A497" s="48">
        <v>36632</v>
      </c>
      <c r="D497" s="50">
        <v>217106</v>
      </c>
      <c r="E497" s="56"/>
      <c r="F497" s="59"/>
      <c r="G497" s="59"/>
      <c r="H497" s="59"/>
    </row>
    <row r="498" spans="1:9" x14ac:dyDescent="0.2">
      <c r="A498" s="48">
        <v>36633</v>
      </c>
      <c r="D498" s="50">
        <v>217281</v>
      </c>
      <c r="E498" s="56"/>
      <c r="F498" s="59"/>
      <c r="G498" s="59"/>
      <c r="H498" s="59"/>
    </row>
    <row r="499" spans="1:9" x14ac:dyDescent="0.2">
      <c r="A499" s="48">
        <v>36634</v>
      </c>
      <c r="D499" s="50">
        <v>250893</v>
      </c>
      <c r="E499" s="56"/>
      <c r="F499" s="59"/>
      <c r="G499" s="59"/>
      <c r="H499" s="59"/>
    </row>
    <row r="500" spans="1:9" x14ac:dyDescent="0.2">
      <c r="A500" s="48">
        <v>36635</v>
      </c>
      <c r="D500" s="50">
        <v>250769</v>
      </c>
      <c r="E500" s="56"/>
      <c r="F500" s="59"/>
      <c r="G500" s="59"/>
      <c r="H500" s="59"/>
    </row>
    <row r="501" spans="1:9" x14ac:dyDescent="0.2">
      <c r="A501" s="48">
        <v>36636</v>
      </c>
      <c r="D501" s="50">
        <v>242991</v>
      </c>
      <c r="E501" s="56"/>
      <c r="F501" s="59"/>
      <c r="G501" s="59"/>
      <c r="H501" s="59"/>
    </row>
    <row r="502" spans="1:9" x14ac:dyDescent="0.2">
      <c r="A502" s="48">
        <v>36637</v>
      </c>
      <c r="D502" s="50">
        <v>275101</v>
      </c>
      <c r="E502" s="56"/>
      <c r="F502" s="59"/>
      <c r="G502" s="59"/>
      <c r="H502" s="59"/>
    </row>
    <row r="503" spans="1:9" x14ac:dyDescent="0.2">
      <c r="A503" s="48">
        <v>36638</v>
      </c>
      <c r="D503" s="50">
        <v>272407</v>
      </c>
      <c r="E503" s="56"/>
      <c r="F503" s="59"/>
      <c r="G503" s="59"/>
      <c r="H503" s="59"/>
    </row>
    <row r="504" spans="1:9" x14ac:dyDescent="0.2">
      <c r="A504" s="48">
        <v>36639</v>
      </c>
      <c r="D504" s="50">
        <v>272328</v>
      </c>
      <c r="E504" s="56"/>
      <c r="F504" s="59"/>
      <c r="G504" s="59"/>
      <c r="H504" s="59"/>
      <c r="I504" s="51"/>
    </row>
    <row r="505" spans="1:9" x14ac:dyDescent="0.2">
      <c r="A505" s="48">
        <v>36640</v>
      </c>
      <c r="D505" s="50">
        <v>272249</v>
      </c>
      <c r="E505" s="56"/>
      <c r="F505" s="59"/>
      <c r="G505" s="59"/>
      <c r="H505" s="59"/>
    </row>
    <row r="506" spans="1:9" x14ac:dyDescent="0.2">
      <c r="A506" s="48">
        <v>36641</v>
      </c>
      <c r="D506" s="50">
        <v>216602</v>
      </c>
      <c r="E506" s="56"/>
      <c r="F506" s="59"/>
      <c r="G506" s="59"/>
      <c r="H506" s="59"/>
    </row>
    <row r="507" spans="1:9" x14ac:dyDescent="0.2">
      <c r="A507" s="48">
        <v>36642</v>
      </c>
      <c r="D507" s="50">
        <v>86541</v>
      </c>
      <c r="E507" s="56"/>
      <c r="F507" s="59"/>
      <c r="G507" s="59"/>
      <c r="H507" s="59"/>
    </row>
    <row r="508" spans="1:9" x14ac:dyDescent="0.2">
      <c r="A508" s="48">
        <v>36643</v>
      </c>
      <c r="D508" s="50">
        <v>217411</v>
      </c>
      <c r="E508" s="56"/>
      <c r="F508" s="59"/>
      <c r="G508" s="59"/>
      <c r="H508" s="59"/>
    </row>
    <row r="509" spans="1:9" x14ac:dyDescent="0.2">
      <c r="A509" s="48">
        <v>36644</v>
      </c>
      <c r="D509" s="50">
        <v>316848</v>
      </c>
      <c r="E509" s="56"/>
      <c r="F509" s="59"/>
      <c r="G509" s="59"/>
      <c r="H509" s="59"/>
    </row>
    <row r="510" spans="1:9" x14ac:dyDescent="0.2">
      <c r="A510" s="48">
        <v>36645</v>
      </c>
      <c r="D510" s="50">
        <v>276309</v>
      </c>
      <c r="E510" s="56"/>
      <c r="F510" s="59"/>
      <c r="G510" s="59"/>
      <c r="H510" s="59"/>
    </row>
    <row r="511" spans="1:9" x14ac:dyDescent="0.2">
      <c r="A511" s="48">
        <v>36646</v>
      </c>
      <c r="D511" s="50">
        <v>256869</v>
      </c>
      <c r="E511" s="56"/>
      <c r="F511" s="59">
        <f>SUM(D482:D511)</f>
        <v>7024607</v>
      </c>
      <c r="G511" s="59"/>
      <c r="H511" s="59">
        <f>F511/30</f>
        <v>234153.56666666668</v>
      </c>
    </row>
    <row r="512" spans="1:9" x14ac:dyDescent="0.2">
      <c r="A512" s="48">
        <v>36647</v>
      </c>
      <c r="D512" s="49">
        <v>219701</v>
      </c>
      <c r="E512" s="56"/>
      <c r="F512" s="59"/>
      <c r="G512" s="59"/>
      <c r="H512" s="59"/>
    </row>
    <row r="513" spans="1:8" x14ac:dyDescent="0.2">
      <c r="A513" s="48">
        <v>36648</v>
      </c>
      <c r="D513" s="49">
        <v>237231</v>
      </c>
      <c r="E513" s="56"/>
      <c r="F513" s="59"/>
      <c r="G513" s="59"/>
      <c r="H513" s="59"/>
    </row>
    <row r="514" spans="1:8" x14ac:dyDescent="0.2">
      <c r="A514" s="48">
        <v>36649</v>
      </c>
      <c r="D514" s="49">
        <v>184887</v>
      </c>
      <c r="E514" s="56"/>
      <c r="F514" s="59"/>
      <c r="G514" s="59"/>
      <c r="H514" s="59"/>
    </row>
    <row r="515" spans="1:8" x14ac:dyDescent="0.2">
      <c r="A515" s="48">
        <v>36650</v>
      </c>
      <c r="D515" s="49">
        <v>385211</v>
      </c>
      <c r="E515" s="56"/>
      <c r="F515" s="59"/>
      <c r="G515" s="59"/>
      <c r="H515" s="59"/>
    </row>
    <row r="516" spans="1:8" x14ac:dyDescent="0.2">
      <c r="A516" s="48">
        <v>36651</v>
      </c>
      <c r="D516" s="49">
        <v>212732</v>
      </c>
      <c r="E516" s="56"/>
      <c r="F516" s="59"/>
      <c r="G516" s="59"/>
      <c r="H516" s="59"/>
    </row>
    <row r="517" spans="1:8" x14ac:dyDescent="0.2">
      <c r="A517" s="48">
        <v>36652</v>
      </c>
      <c r="D517" s="49">
        <v>252734</v>
      </c>
      <c r="E517" s="56"/>
      <c r="F517" s="59"/>
      <c r="G517" s="59"/>
      <c r="H517" s="59"/>
    </row>
    <row r="518" spans="1:8" x14ac:dyDescent="0.2">
      <c r="A518" s="48">
        <v>36653</v>
      </c>
      <c r="D518" s="49">
        <v>246683</v>
      </c>
      <c r="E518" s="56"/>
      <c r="F518" s="59"/>
      <c r="G518" s="59"/>
      <c r="H518" s="59"/>
    </row>
    <row r="519" spans="1:8" x14ac:dyDescent="0.2">
      <c r="A519" s="48">
        <v>36654</v>
      </c>
      <c r="D519" s="49">
        <v>275915</v>
      </c>
      <c r="E519" s="56"/>
      <c r="F519" s="59"/>
      <c r="G519" s="59"/>
      <c r="H519" s="59"/>
    </row>
    <row r="520" spans="1:8" x14ac:dyDescent="0.2">
      <c r="A520" s="48">
        <v>36655</v>
      </c>
      <c r="D520" s="49">
        <v>236449</v>
      </c>
      <c r="E520" s="56"/>
      <c r="F520" s="59"/>
      <c r="G520" s="59"/>
      <c r="H520" s="59"/>
    </row>
    <row r="521" spans="1:8" x14ac:dyDescent="0.2">
      <c r="A521" s="48">
        <v>36656</v>
      </c>
      <c r="D521" s="49">
        <v>237594</v>
      </c>
      <c r="E521" s="56"/>
      <c r="F521" s="59"/>
      <c r="G521" s="59"/>
      <c r="H521" s="59"/>
    </row>
    <row r="522" spans="1:8" x14ac:dyDescent="0.2">
      <c r="A522" s="48">
        <v>36657</v>
      </c>
      <c r="D522" s="49">
        <v>242740</v>
      </c>
      <c r="E522" s="56"/>
      <c r="F522" s="59"/>
      <c r="G522" s="59"/>
      <c r="H522" s="59"/>
    </row>
    <row r="523" spans="1:8" x14ac:dyDescent="0.2">
      <c r="A523" s="48">
        <v>36658</v>
      </c>
      <c r="D523" s="49">
        <v>315676</v>
      </c>
      <c r="E523" s="56"/>
      <c r="F523" s="59"/>
      <c r="G523" s="59"/>
      <c r="H523" s="59"/>
    </row>
    <row r="524" spans="1:8" x14ac:dyDescent="0.2">
      <c r="A524" s="48">
        <v>36659</v>
      </c>
      <c r="D524" s="49">
        <v>216505</v>
      </c>
      <c r="E524" s="56"/>
      <c r="F524" s="59"/>
      <c r="G524" s="59"/>
      <c r="H524" s="59"/>
    </row>
    <row r="525" spans="1:8" x14ac:dyDescent="0.2">
      <c r="A525" s="48">
        <v>36660</v>
      </c>
      <c r="D525" s="49">
        <v>218030</v>
      </c>
      <c r="E525" s="56"/>
      <c r="F525" s="59"/>
      <c r="G525" s="59"/>
      <c r="H525" s="59"/>
    </row>
    <row r="526" spans="1:8" x14ac:dyDescent="0.2">
      <c r="A526" s="48">
        <v>36661</v>
      </c>
      <c r="D526" s="49">
        <v>259701</v>
      </c>
      <c r="E526" s="56"/>
      <c r="F526" s="59"/>
      <c r="G526" s="59"/>
      <c r="H526" s="59"/>
    </row>
    <row r="527" spans="1:8" x14ac:dyDescent="0.2">
      <c r="A527" s="48">
        <v>36662</v>
      </c>
      <c r="D527" s="49">
        <v>272893</v>
      </c>
      <c r="E527" s="56"/>
      <c r="F527" s="59"/>
      <c r="G527" s="59"/>
      <c r="H527" s="59"/>
    </row>
    <row r="528" spans="1:8" x14ac:dyDescent="0.2">
      <c r="A528" s="48">
        <v>36663</v>
      </c>
      <c r="D528" s="49">
        <v>293693</v>
      </c>
      <c r="E528" s="56"/>
      <c r="F528" s="59"/>
      <c r="G528" s="59"/>
      <c r="H528" s="59"/>
    </row>
    <row r="529" spans="1:8" x14ac:dyDescent="0.2">
      <c r="A529" s="48">
        <v>36664</v>
      </c>
      <c r="D529" s="49">
        <v>279770</v>
      </c>
      <c r="E529" s="56"/>
      <c r="F529" s="59"/>
      <c r="G529" s="59"/>
      <c r="H529" s="59"/>
    </row>
    <row r="530" spans="1:8" x14ac:dyDescent="0.2">
      <c r="A530" s="48">
        <v>36665</v>
      </c>
      <c r="D530" s="49">
        <v>306930</v>
      </c>
      <c r="E530" s="56"/>
      <c r="F530" s="59"/>
      <c r="G530" s="59"/>
      <c r="H530" s="59"/>
    </row>
    <row r="531" spans="1:8" x14ac:dyDescent="0.2">
      <c r="A531" s="48">
        <v>36666</v>
      </c>
      <c r="D531" s="49">
        <v>365317</v>
      </c>
      <c r="E531" s="56"/>
      <c r="F531" s="59"/>
      <c r="G531" s="59"/>
      <c r="H531" s="59"/>
    </row>
    <row r="532" spans="1:8" x14ac:dyDescent="0.2">
      <c r="A532" s="48">
        <v>36667</v>
      </c>
      <c r="D532" s="49">
        <v>308593</v>
      </c>
      <c r="E532" s="56"/>
      <c r="F532" s="59"/>
      <c r="G532" s="59"/>
      <c r="H532" s="59"/>
    </row>
    <row r="533" spans="1:8" x14ac:dyDescent="0.2">
      <c r="A533" s="48">
        <v>36668</v>
      </c>
      <c r="D533" s="49">
        <v>283974</v>
      </c>
      <c r="E533" s="56"/>
      <c r="F533" s="59"/>
      <c r="G533" s="59"/>
      <c r="H533" s="59"/>
    </row>
    <row r="534" spans="1:8" x14ac:dyDescent="0.2">
      <c r="A534" s="48">
        <v>36669</v>
      </c>
      <c r="D534" s="49">
        <v>253360</v>
      </c>
      <c r="E534" s="56"/>
      <c r="F534" s="59"/>
      <c r="G534" s="59"/>
      <c r="H534" s="59"/>
    </row>
    <row r="535" spans="1:8" x14ac:dyDescent="0.2">
      <c r="A535" s="48">
        <v>36670</v>
      </c>
      <c r="D535" s="49">
        <v>318641</v>
      </c>
      <c r="E535" s="56"/>
      <c r="F535" s="59"/>
      <c r="G535" s="59"/>
      <c r="H535" s="59"/>
    </row>
    <row r="536" spans="1:8" x14ac:dyDescent="0.2">
      <c r="A536" s="48">
        <v>36671</v>
      </c>
      <c r="D536" s="49">
        <v>268770</v>
      </c>
      <c r="E536" s="56"/>
      <c r="F536" s="59"/>
      <c r="G536" s="59"/>
      <c r="H536" s="59"/>
    </row>
    <row r="537" spans="1:8" x14ac:dyDescent="0.2">
      <c r="A537" s="48">
        <v>36672</v>
      </c>
      <c r="D537" s="49">
        <v>278315</v>
      </c>
      <c r="E537" s="56"/>
      <c r="F537" s="59"/>
      <c r="G537" s="59"/>
      <c r="H537" s="59"/>
    </row>
    <row r="538" spans="1:8" x14ac:dyDescent="0.2">
      <c r="A538" s="48">
        <v>36673</v>
      </c>
      <c r="D538" s="49">
        <v>313569</v>
      </c>
      <c r="E538" s="56"/>
      <c r="F538" s="59"/>
      <c r="G538" s="59"/>
      <c r="H538" s="59"/>
    </row>
    <row r="539" spans="1:8" x14ac:dyDescent="0.2">
      <c r="A539" s="48">
        <v>36674</v>
      </c>
      <c r="D539" s="49">
        <v>299096</v>
      </c>
      <c r="E539" s="56"/>
      <c r="F539" s="59"/>
      <c r="G539" s="59"/>
      <c r="H539" s="59"/>
    </row>
    <row r="540" spans="1:8" x14ac:dyDescent="0.2">
      <c r="A540" s="48">
        <v>36675</v>
      </c>
      <c r="D540" s="49">
        <v>293100</v>
      </c>
      <c r="E540" s="56"/>
      <c r="F540" s="59"/>
      <c r="G540" s="59"/>
      <c r="H540" s="59"/>
    </row>
    <row r="541" spans="1:8" x14ac:dyDescent="0.2">
      <c r="A541" s="48">
        <v>36676</v>
      </c>
      <c r="D541" s="49">
        <v>301610</v>
      </c>
      <c r="E541" s="56"/>
      <c r="F541" s="59"/>
      <c r="G541" s="59"/>
      <c r="H541" s="59"/>
    </row>
    <row r="542" spans="1:8" x14ac:dyDescent="0.2">
      <c r="A542" s="48">
        <v>36677</v>
      </c>
      <c r="D542" s="49">
        <v>314571</v>
      </c>
      <c r="E542" s="56"/>
      <c r="F542" s="59">
        <f>SUM(D512:D542)</f>
        <v>8493991</v>
      </c>
      <c r="G542" s="59"/>
      <c r="H542" s="59">
        <f>F542/31</f>
        <v>273999.70967741933</v>
      </c>
    </row>
    <row r="543" spans="1:8" x14ac:dyDescent="0.2">
      <c r="A543" s="48">
        <v>36678</v>
      </c>
      <c r="D543" s="50">
        <v>454912</v>
      </c>
      <c r="E543" s="56"/>
      <c r="F543" s="59"/>
      <c r="G543" s="59"/>
      <c r="H543" s="59"/>
    </row>
    <row r="544" spans="1:8" x14ac:dyDescent="0.2">
      <c r="A544" s="48">
        <v>36679</v>
      </c>
      <c r="D544" s="50">
        <v>607925</v>
      </c>
      <c r="E544" s="56"/>
      <c r="F544" s="59"/>
      <c r="G544" s="59"/>
      <c r="H544" s="59"/>
    </row>
    <row r="545" spans="1:8" x14ac:dyDescent="0.2">
      <c r="A545" s="48">
        <v>36680</v>
      </c>
      <c r="D545" s="50">
        <v>549659</v>
      </c>
      <c r="E545" s="56"/>
      <c r="F545" s="59"/>
      <c r="G545" s="59"/>
      <c r="H545" s="59"/>
    </row>
    <row r="546" spans="1:8" x14ac:dyDescent="0.2">
      <c r="A546" s="48">
        <v>36681</v>
      </c>
      <c r="D546" s="50">
        <v>547575</v>
      </c>
      <c r="E546" s="56"/>
      <c r="F546" s="59"/>
      <c r="G546" s="59"/>
      <c r="H546" s="59"/>
    </row>
    <row r="547" spans="1:8" x14ac:dyDescent="0.2">
      <c r="A547" s="48">
        <v>36682</v>
      </c>
      <c r="D547" s="50">
        <v>549475</v>
      </c>
      <c r="E547" s="56"/>
      <c r="F547" s="59"/>
      <c r="G547" s="59"/>
      <c r="H547" s="59"/>
    </row>
    <row r="548" spans="1:8" x14ac:dyDescent="0.2">
      <c r="A548" s="48">
        <v>36683</v>
      </c>
      <c r="D548" s="50">
        <v>543969</v>
      </c>
      <c r="E548" s="56"/>
      <c r="F548" s="59"/>
      <c r="G548" s="59"/>
      <c r="H548" s="59"/>
    </row>
    <row r="549" spans="1:8" x14ac:dyDescent="0.2">
      <c r="A549" s="48">
        <v>36684</v>
      </c>
      <c r="D549" s="50">
        <v>555278</v>
      </c>
      <c r="E549" s="56"/>
      <c r="F549" s="59"/>
      <c r="G549" s="59"/>
      <c r="H549" s="59"/>
    </row>
    <row r="550" spans="1:8" x14ac:dyDescent="0.2">
      <c r="A550" s="48">
        <v>36685</v>
      </c>
      <c r="D550" s="50">
        <v>547836</v>
      </c>
      <c r="E550" s="56"/>
      <c r="F550" s="59"/>
      <c r="G550" s="59"/>
      <c r="H550" s="59"/>
    </row>
    <row r="551" spans="1:8" x14ac:dyDescent="0.2">
      <c r="A551" s="48">
        <v>36686</v>
      </c>
      <c r="D551" s="50">
        <v>548322</v>
      </c>
      <c r="E551" s="56"/>
      <c r="F551" s="59"/>
      <c r="G551" s="59"/>
      <c r="H551" s="59"/>
    </row>
    <row r="552" spans="1:8" x14ac:dyDescent="0.2">
      <c r="A552" s="48">
        <v>36687</v>
      </c>
      <c r="D552" s="50">
        <v>550431</v>
      </c>
      <c r="E552" s="56"/>
      <c r="F552" s="59"/>
      <c r="G552" s="59"/>
      <c r="H552" s="59"/>
    </row>
    <row r="553" spans="1:8" x14ac:dyDescent="0.2">
      <c r="A553" s="48">
        <v>36688</v>
      </c>
      <c r="D553" s="50">
        <v>666354</v>
      </c>
      <c r="E553" s="56"/>
      <c r="F553" s="59"/>
      <c r="G553" s="59"/>
      <c r="H553" s="59"/>
    </row>
    <row r="554" spans="1:8" x14ac:dyDescent="0.2">
      <c r="A554" s="48">
        <v>36689</v>
      </c>
      <c r="D554" s="50">
        <v>680729</v>
      </c>
      <c r="E554" s="56"/>
      <c r="F554" s="59"/>
      <c r="G554" s="59"/>
      <c r="H554" s="59"/>
    </row>
    <row r="555" spans="1:8" x14ac:dyDescent="0.2">
      <c r="A555" s="48">
        <v>36690</v>
      </c>
      <c r="D555" s="50">
        <v>577911</v>
      </c>
      <c r="E555" s="56"/>
      <c r="F555" s="59"/>
      <c r="G555" s="59"/>
      <c r="H555" s="59"/>
    </row>
    <row r="556" spans="1:8" x14ac:dyDescent="0.2">
      <c r="A556" s="48">
        <v>36691</v>
      </c>
      <c r="D556" s="50">
        <v>548393</v>
      </c>
      <c r="E556" s="56"/>
      <c r="F556" s="59"/>
      <c r="G556" s="59"/>
      <c r="H556" s="59"/>
    </row>
    <row r="557" spans="1:8" x14ac:dyDescent="0.2">
      <c r="A557" s="48">
        <v>36692</v>
      </c>
      <c r="D557" s="50">
        <v>281613</v>
      </c>
      <c r="E557" s="56"/>
      <c r="F557" s="59"/>
      <c r="G557" s="59"/>
      <c r="H557" s="59"/>
    </row>
    <row r="558" spans="1:8" x14ac:dyDescent="0.2">
      <c r="A558" s="48">
        <v>36693</v>
      </c>
      <c r="D558" s="50">
        <v>100343</v>
      </c>
      <c r="E558" s="56"/>
      <c r="F558" s="59"/>
      <c r="G558" s="59"/>
      <c r="H558" s="59"/>
    </row>
    <row r="559" spans="1:8" x14ac:dyDescent="0.2">
      <c r="A559" s="48">
        <v>36694</v>
      </c>
      <c r="D559" s="50">
        <v>283340</v>
      </c>
      <c r="E559" s="56"/>
      <c r="F559" s="59"/>
      <c r="G559" s="59"/>
      <c r="H559" s="59"/>
    </row>
    <row r="560" spans="1:8" x14ac:dyDescent="0.2">
      <c r="A560" s="48">
        <v>36695</v>
      </c>
      <c r="D560" s="50">
        <v>136086</v>
      </c>
      <c r="E560" s="56"/>
      <c r="F560" s="59"/>
      <c r="G560" s="59"/>
      <c r="H560" s="59"/>
    </row>
    <row r="561" spans="1:8" x14ac:dyDescent="0.2">
      <c r="A561" s="48">
        <v>36696</v>
      </c>
      <c r="D561" s="50">
        <v>693022</v>
      </c>
      <c r="E561" s="56"/>
      <c r="F561" s="59"/>
      <c r="G561" s="59"/>
      <c r="H561" s="59"/>
    </row>
    <row r="562" spans="1:8" x14ac:dyDescent="0.2">
      <c r="A562" s="48">
        <v>36697</v>
      </c>
      <c r="D562" s="50">
        <v>764619</v>
      </c>
      <c r="E562" s="56"/>
      <c r="F562" s="59"/>
      <c r="G562" s="59"/>
      <c r="H562" s="59"/>
    </row>
    <row r="563" spans="1:8" x14ac:dyDescent="0.2">
      <c r="A563" s="48">
        <v>36698</v>
      </c>
      <c r="D563" s="50">
        <v>786519</v>
      </c>
      <c r="E563" s="56"/>
      <c r="F563" s="59"/>
      <c r="G563" s="59"/>
      <c r="H563" s="59"/>
    </row>
    <row r="564" spans="1:8" x14ac:dyDescent="0.2">
      <c r="A564" s="48">
        <v>36699</v>
      </c>
      <c r="D564" s="50">
        <v>817368</v>
      </c>
      <c r="E564" s="56"/>
      <c r="F564" s="59"/>
      <c r="G564" s="59"/>
      <c r="H564" s="59"/>
    </row>
    <row r="565" spans="1:8" x14ac:dyDescent="0.2">
      <c r="A565" s="48">
        <v>36700</v>
      </c>
      <c r="D565" s="50">
        <v>831235</v>
      </c>
      <c r="E565" s="56"/>
      <c r="F565" s="59"/>
      <c r="G565" s="59"/>
      <c r="H565" s="59"/>
    </row>
    <row r="566" spans="1:8" x14ac:dyDescent="0.2">
      <c r="A566" s="48">
        <v>36701</v>
      </c>
      <c r="D566" s="50">
        <v>830970</v>
      </c>
      <c r="E566" s="56"/>
      <c r="F566" s="59"/>
      <c r="G566" s="59"/>
      <c r="H566" s="59"/>
    </row>
    <row r="567" spans="1:8" x14ac:dyDescent="0.2">
      <c r="A567" s="48">
        <v>36702</v>
      </c>
      <c r="D567" s="50">
        <v>804350</v>
      </c>
      <c r="E567" s="56"/>
      <c r="F567" s="59"/>
      <c r="G567" s="59"/>
      <c r="H567" s="59"/>
    </row>
    <row r="568" spans="1:8" x14ac:dyDescent="0.2">
      <c r="A568" s="48">
        <v>36703</v>
      </c>
      <c r="D568" s="50">
        <v>758060</v>
      </c>
      <c r="E568" s="56"/>
      <c r="F568" s="59"/>
      <c r="G568" s="59"/>
      <c r="H568" s="59"/>
    </row>
    <row r="569" spans="1:8" x14ac:dyDescent="0.2">
      <c r="A569" s="48">
        <v>36704</v>
      </c>
      <c r="D569" s="50">
        <v>745283</v>
      </c>
      <c r="E569" s="56"/>
      <c r="F569" s="59"/>
      <c r="G569" s="59"/>
      <c r="H569" s="59"/>
    </row>
    <row r="570" spans="1:8" x14ac:dyDescent="0.2">
      <c r="A570" s="48">
        <v>36705</v>
      </c>
      <c r="D570" s="50">
        <v>689817</v>
      </c>
      <c r="E570" s="56"/>
      <c r="F570" s="59"/>
      <c r="G570" s="59"/>
      <c r="H570" s="59"/>
    </row>
    <row r="571" spans="1:8" x14ac:dyDescent="0.2">
      <c r="A571" s="48">
        <v>36706</v>
      </c>
      <c r="D571" s="50">
        <v>684023</v>
      </c>
      <c r="E571" s="56"/>
      <c r="F571" s="59"/>
      <c r="G571" s="59"/>
      <c r="H571" s="59"/>
    </row>
    <row r="572" spans="1:8" x14ac:dyDescent="0.2">
      <c r="A572" s="48">
        <v>36707</v>
      </c>
      <c r="D572" s="50">
        <v>680051</v>
      </c>
      <c r="E572" s="56"/>
      <c r="F572" s="59">
        <f>SUM(D543:D572)</f>
        <v>17815468</v>
      </c>
      <c r="G572" s="59"/>
      <c r="H572" s="59">
        <f>F572/30</f>
        <v>593848.93333333335</v>
      </c>
    </row>
    <row r="573" spans="1:8" x14ac:dyDescent="0.2">
      <c r="A573" s="48">
        <v>36708</v>
      </c>
      <c r="D573" s="49">
        <v>680774</v>
      </c>
      <c r="E573" s="56"/>
      <c r="F573" s="59"/>
      <c r="G573" s="59"/>
      <c r="H573" s="59"/>
    </row>
    <row r="574" spans="1:8" x14ac:dyDescent="0.2">
      <c r="A574" s="48">
        <v>36709</v>
      </c>
      <c r="D574" s="49">
        <v>682174</v>
      </c>
      <c r="E574" s="56"/>
      <c r="F574" s="59"/>
      <c r="G574" s="59"/>
      <c r="H574" s="59"/>
    </row>
    <row r="575" spans="1:8" x14ac:dyDescent="0.2">
      <c r="A575" s="48">
        <v>36710</v>
      </c>
      <c r="D575" s="52">
        <v>680402</v>
      </c>
      <c r="E575" s="57"/>
      <c r="F575" s="59"/>
      <c r="G575" s="59"/>
      <c r="H575" s="59"/>
    </row>
    <row r="576" spans="1:8" x14ac:dyDescent="0.2">
      <c r="A576" s="48">
        <v>36711</v>
      </c>
      <c r="D576" s="52">
        <v>711328</v>
      </c>
      <c r="E576" s="57"/>
      <c r="F576" s="59"/>
      <c r="G576" s="59"/>
      <c r="H576" s="59"/>
    </row>
    <row r="577" spans="1:8" x14ac:dyDescent="0.2">
      <c r="A577" s="48">
        <v>36712</v>
      </c>
      <c r="D577" s="52">
        <v>729003</v>
      </c>
      <c r="E577" s="57"/>
      <c r="F577" s="59"/>
      <c r="G577" s="59"/>
      <c r="H577" s="59"/>
    </row>
    <row r="578" spans="1:8" x14ac:dyDescent="0.2">
      <c r="A578" s="48">
        <v>36713</v>
      </c>
      <c r="D578" s="52">
        <v>596807</v>
      </c>
      <c r="E578" s="57"/>
      <c r="F578" s="59"/>
      <c r="G578" s="59"/>
      <c r="H578" s="59"/>
    </row>
    <row r="579" spans="1:8" x14ac:dyDescent="0.2">
      <c r="A579" s="48">
        <v>36714</v>
      </c>
      <c r="D579" s="52">
        <v>536904</v>
      </c>
      <c r="E579" s="57"/>
      <c r="F579" s="59"/>
      <c r="G579" s="59"/>
      <c r="H579" s="59"/>
    </row>
    <row r="580" spans="1:8" x14ac:dyDescent="0.2">
      <c r="A580" s="48">
        <v>36715</v>
      </c>
      <c r="D580" s="52">
        <v>631205</v>
      </c>
      <c r="E580" s="57"/>
      <c r="F580" s="59"/>
      <c r="G580" s="59"/>
      <c r="H580" s="59"/>
    </row>
    <row r="581" spans="1:8" x14ac:dyDescent="0.2">
      <c r="A581" s="48">
        <v>36716</v>
      </c>
      <c r="D581" s="52">
        <v>589378</v>
      </c>
      <c r="E581" s="57"/>
      <c r="F581" s="59"/>
      <c r="G581" s="59"/>
      <c r="H581" s="59"/>
    </row>
    <row r="582" spans="1:8" x14ac:dyDescent="0.2">
      <c r="A582" s="48">
        <v>36717</v>
      </c>
      <c r="D582" s="52">
        <v>440661</v>
      </c>
      <c r="E582" s="57"/>
      <c r="F582" s="59"/>
      <c r="G582" s="59"/>
      <c r="H582" s="59"/>
    </row>
    <row r="583" spans="1:8" x14ac:dyDescent="0.2">
      <c r="A583" s="48">
        <v>36718</v>
      </c>
      <c r="D583" s="52">
        <v>510261</v>
      </c>
      <c r="E583" s="57"/>
      <c r="F583" s="59"/>
      <c r="G583" s="59"/>
      <c r="H583" s="59"/>
    </row>
    <row r="584" spans="1:8" x14ac:dyDescent="0.2">
      <c r="A584" s="48">
        <v>36719</v>
      </c>
      <c r="D584" s="52">
        <v>530790</v>
      </c>
      <c r="E584" s="57"/>
      <c r="F584" s="59"/>
      <c r="G584" s="59"/>
      <c r="H584" s="59"/>
    </row>
    <row r="585" spans="1:8" x14ac:dyDescent="0.2">
      <c r="A585" s="48">
        <v>36720</v>
      </c>
      <c r="D585" s="52">
        <v>514246</v>
      </c>
      <c r="E585" s="57"/>
      <c r="F585" s="59"/>
      <c r="G585" s="59"/>
      <c r="H585" s="59"/>
    </row>
    <row r="586" spans="1:8" x14ac:dyDescent="0.2">
      <c r="A586" s="48">
        <v>36721</v>
      </c>
      <c r="D586" s="52">
        <v>524188</v>
      </c>
      <c r="E586" s="57"/>
      <c r="F586" s="59"/>
      <c r="G586" s="59"/>
      <c r="H586" s="59"/>
    </row>
    <row r="587" spans="1:8" x14ac:dyDescent="0.2">
      <c r="A587" s="48">
        <v>36722</v>
      </c>
      <c r="D587" s="52">
        <v>518646</v>
      </c>
      <c r="E587" s="57"/>
      <c r="F587" s="59"/>
      <c r="G587" s="59"/>
      <c r="H587" s="59"/>
    </row>
    <row r="588" spans="1:8" x14ac:dyDescent="0.2">
      <c r="A588" s="48">
        <v>36723</v>
      </c>
      <c r="D588" s="52">
        <v>537778</v>
      </c>
      <c r="E588" s="57"/>
      <c r="F588" s="59"/>
      <c r="G588" s="59"/>
      <c r="H588" s="59"/>
    </row>
    <row r="589" spans="1:8" x14ac:dyDescent="0.2">
      <c r="A589" s="48">
        <v>36724</v>
      </c>
      <c r="D589" s="52">
        <v>535007</v>
      </c>
      <c r="E589" s="57"/>
      <c r="F589" s="59"/>
      <c r="G589" s="59"/>
      <c r="H589" s="59"/>
    </row>
    <row r="590" spans="1:8" x14ac:dyDescent="0.2">
      <c r="A590" s="48">
        <v>36725</v>
      </c>
      <c r="D590" s="52">
        <v>539079</v>
      </c>
      <c r="E590" s="57"/>
      <c r="F590" s="59"/>
      <c r="G590" s="59"/>
      <c r="H590" s="59"/>
    </row>
    <row r="591" spans="1:8" x14ac:dyDescent="0.2">
      <c r="A591" s="48">
        <v>36726</v>
      </c>
      <c r="D591" s="52">
        <v>456942</v>
      </c>
      <c r="E591" s="57"/>
      <c r="F591" s="59"/>
      <c r="G591" s="59"/>
      <c r="H591" s="59"/>
    </row>
    <row r="592" spans="1:8" x14ac:dyDescent="0.2">
      <c r="A592" s="48">
        <v>36727</v>
      </c>
      <c r="D592" s="52">
        <v>558542</v>
      </c>
      <c r="E592" s="57"/>
      <c r="F592" s="59"/>
      <c r="G592" s="59"/>
      <c r="H592" s="59"/>
    </row>
    <row r="593" spans="1:8" x14ac:dyDescent="0.2">
      <c r="A593" s="48">
        <v>36728</v>
      </c>
      <c r="D593" s="52">
        <v>551271</v>
      </c>
      <c r="E593" s="57"/>
      <c r="F593" s="59"/>
      <c r="G593" s="59"/>
      <c r="H593" s="59"/>
    </row>
    <row r="594" spans="1:8" x14ac:dyDescent="0.2">
      <c r="A594" s="48">
        <v>36729</v>
      </c>
      <c r="D594" s="52">
        <v>577562</v>
      </c>
      <c r="E594" s="57"/>
      <c r="F594" s="59"/>
      <c r="G594" s="59"/>
      <c r="H594" s="59"/>
    </row>
    <row r="595" spans="1:8" x14ac:dyDescent="0.2">
      <c r="A595" s="48">
        <v>36730</v>
      </c>
      <c r="D595" s="52">
        <v>442300</v>
      </c>
      <c r="E595" s="57"/>
      <c r="F595" s="59"/>
      <c r="G595" s="59"/>
      <c r="H595" s="59"/>
    </row>
    <row r="596" spans="1:8" x14ac:dyDescent="0.2">
      <c r="A596" s="48">
        <v>36731</v>
      </c>
      <c r="D596" s="52">
        <v>571500</v>
      </c>
      <c r="E596" s="57"/>
      <c r="F596" s="59"/>
      <c r="G596" s="59"/>
      <c r="H596" s="59"/>
    </row>
    <row r="597" spans="1:8" x14ac:dyDescent="0.2">
      <c r="A597" s="48">
        <v>36732</v>
      </c>
      <c r="D597" s="52">
        <v>637469</v>
      </c>
      <c r="E597" s="57"/>
      <c r="F597" s="59"/>
      <c r="G597" s="59"/>
      <c r="H597" s="59"/>
    </row>
    <row r="598" spans="1:8" x14ac:dyDescent="0.2">
      <c r="A598" s="48">
        <v>36733</v>
      </c>
      <c r="D598" s="49">
        <v>650496</v>
      </c>
      <c r="E598" s="56"/>
      <c r="F598" s="59"/>
      <c r="G598" s="59"/>
      <c r="H598" s="59"/>
    </row>
    <row r="599" spans="1:8" x14ac:dyDescent="0.2">
      <c r="A599" s="48">
        <v>36734</v>
      </c>
      <c r="D599" s="49">
        <v>661926</v>
      </c>
      <c r="E599" s="56"/>
      <c r="F599" s="59"/>
      <c r="G599" s="59"/>
      <c r="H599" s="59"/>
    </row>
    <row r="600" spans="1:8" x14ac:dyDescent="0.2">
      <c r="A600" s="48">
        <v>36735</v>
      </c>
      <c r="D600" s="49">
        <v>648637</v>
      </c>
      <c r="E600" s="56"/>
      <c r="F600" s="59"/>
      <c r="G600" s="59"/>
      <c r="H600" s="59"/>
    </row>
    <row r="601" spans="1:8" x14ac:dyDescent="0.2">
      <c r="A601" s="48">
        <v>36736</v>
      </c>
      <c r="D601" s="49">
        <v>594701</v>
      </c>
      <c r="E601" s="56"/>
      <c r="F601" s="59"/>
      <c r="G601" s="59"/>
      <c r="H601" s="59"/>
    </row>
    <row r="602" spans="1:8" x14ac:dyDescent="0.2">
      <c r="A602" s="48">
        <v>36737</v>
      </c>
      <c r="D602" s="49">
        <v>587052</v>
      </c>
      <c r="E602" s="56"/>
      <c r="F602" s="59"/>
      <c r="G602" s="59"/>
      <c r="H602" s="59"/>
    </row>
    <row r="603" spans="1:8" x14ac:dyDescent="0.2">
      <c r="A603" s="48">
        <v>36738</v>
      </c>
      <c r="D603" s="49">
        <v>585059</v>
      </c>
      <c r="E603" s="56"/>
      <c r="F603" s="59">
        <f>SUM(D573:D603)</f>
        <v>18012088</v>
      </c>
      <c r="G603" s="59"/>
      <c r="H603" s="59">
        <f>F603/31</f>
        <v>581035.09677419357</v>
      </c>
    </row>
    <row r="604" spans="1:8" x14ac:dyDescent="0.2">
      <c r="A604" s="48">
        <v>36739</v>
      </c>
      <c r="D604" s="50">
        <v>425459</v>
      </c>
      <c r="E604" s="56"/>
      <c r="F604" s="59"/>
      <c r="G604" s="59"/>
      <c r="H604" s="59"/>
    </row>
    <row r="605" spans="1:8" x14ac:dyDescent="0.2">
      <c r="A605" s="48">
        <v>36740</v>
      </c>
      <c r="D605" s="50">
        <v>420623</v>
      </c>
      <c r="E605" s="56"/>
      <c r="F605" s="59"/>
      <c r="G605" s="59"/>
      <c r="H605" s="59"/>
    </row>
    <row r="606" spans="1:8" x14ac:dyDescent="0.2">
      <c r="A606" s="48">
        <v>36741</v>
      </c>
      <c r="D606" s="50">
        <v>425229</v>
      </c>
      <c r="E606" s="56"/>
      <c r="F606" s="59"/>
      <c r="G606" s="59"/>
      <c r="H606" s="59"/>
    </row>
    <row r="607" spans="1:8" x14ac:dyDescent="0.2">
      <c r="A607" s="48">
        <v>36742</v>
      </c>
      <c r="D607" s="50">
        <v>425271</v>
      </c>
      <c r="E607" s="56"/>
      <c r="F607" s="59"/>
      <c r="G607" s="59"/>
      <c r="H607" s="59"/>
    </row>
    <row r="608" spans="1:8" x14ac:dyDescent="0.2">
      <c r="A608" s="48">
        <v>36743</v>
      </c>
      <c r="D608" s="50">
        <v>425824</v>
      </c>
      <c r="E608" s="56"/>
      <c r="F608" s="59"/>
      <c r="G608" s="59"/>
      <c r="H608" s="59"/>
    </row>
    <row r="609" spans="1:8" x14ac:dyDescent="0.2">
      <c r="A609" s="48">
        <v>36744</v>
      </c>
      <c r="D609" s="50">
        <v>425840</v>
      </c>
      <c r="E609" s="56"/>
      <c r="F609" s="59"/>
      <c r="G609" s="59"/>
      <c r="H609" s="59"/>
    </row>
    <row r="610" spans="1:8" x14ac:dyDescent="0.2">
      <c r="A610" s="48">
        <v>36745</v>
      </c>
      <c r="D610" s="50">
        <v>436108</v>
      </c>
      <c r="E610" s="56"/>
      <c r="F610" s="59"/>
      <c r="G610" s="59"/>
      <c r="H610" s="59"/>
    </row>
    <row r="611" spans="1:8" x14ac:dyDescent="0.2">
      <c r="A611" s="48">
        <v>36746</v>
      </c>
      <c r="D611" s="50">
        <v>425000</v>
      </c>
      <c r="E611" s="56"/>
      <c r="F611" s="59"/>
      <c r="G611" s="59"/>
      <c r="H611" s="59"/>
    </row>
    <row r="612" spans="1:8" x14ac:dyDescent="0.2">
      <c r="A612" s="48">
        <v>36747</v>
      </c>
      <c r="D612" s="50">
        <v>426227</v>
      </c>
      <c r="E612" s="56"/>
      <c r="F612" s="59"/>
      <c r="G612" s="59"/>
      <c r="H612" s="59"/>
    </row>
    <row r="613" spans="1:8" x14ac:dyDescent="0.2">
      <c r="A613" s="48">
        <v>36748</v>
      </c>
      <c r="D613" s="50">
        <v>525000</v>
      </c>
      <c r="E613" s="56"/>
      <c r="F613" s="59"/>
      <c r="G613" s="59"/>
      <c r="H613" s="59"/>
    </row>
    <row r="614" spans="1:8" x14ac:dyDescent="0.2">
      <c r="A614" s="48">
        <v>36749</v>
      </c>
      <c r="D614" s="50">
        <v>524991</v>
      </c>
      <c r="E614" s="56"/>
      <c r="F614" s="59"/>
      <c r="G614" s="59"/>
      <c r="H614" s="59"/>
    </row>
    <row r="615" spans="1:8" x14ac:dyDescent="0.2">
      <c r="A615" s="48">
        <v>36750</v>
      </c>
      <c r="D615" s="50">
        <v>525000</v>
      </c>
      <c r="E615" s="56"/>
      <c r="F615" s="59"/>
      <c r="G615" s="59"/>
      <c r="H615" s="59"/>
    </row>
    <row r="616" spans="1:8" x14ac:dyDescent="0.2">
      <c r="A616" s="48">
        <v>36751</v>
      </c>
      <c r="D616" s="50">
        <v>525000</v>
      </c>
      <c r="E616" s="56"/>
      <c r="F616" s="59"/>
      <c r="G616" s="59"/>
      <c r="H616" s="59"/>
    </row>
    <row r="617" spans="1:8" x14ac:dyDescent="0.2">
      <c r="A617" s="48">
        <v>36752</v>
      </c>
      <c r="D617" s="50">
        <v>541118</v>
      </c>
      <c r="E617" s="56"/>
      <c r="F617" s="59"/>
      <c r="G617" s="59"/>
      <c r="H617" s="59"/>
    </row>
    <row r="618" spans="1:8" x14ac:dyDescent="0.2">
      <c r="A618" s="48">
        <v>36753</v>
      </c>
      <c r="D618" s="50">
        <v>580374</v>
      </c>
      <c r="E618" s="56"/>
      <c r="F618" s="59"/>
      <c r="G618" s="59"/>
      <c r="H618" s="59"/>
    </row>
    <row r="619" spans="1:8" x14ac:dyDescent="0.2">
      <c r="A619" s="48">
        <v>36754</v>
      </c>
      <c r="D619" s="50">
        <v>530678</v>
      </c>
      <c r="E619" s="56"/>
      <c r="F619" s="59"/>
      <c r="G619" s="59"/>
      <c r="H619" s="59"/>
    </row>
    <row r="620" spans="1:8" x14ac:dyDescent="0.2">
      <c r="A620" s="48">
        <v>36755</v>
      </c>
      <c r="D620" s="50">
        <v>529054</v>
      </c>
      <c r="E620" s="56"/>
      <c r="F620" s="59"/>
      <c r="G620" s="59"/>
      <c r="H620" s="59"/>
    </row>
    <row r="621" spans="1:8" x14ac:dyDescent="0.2">
      <c r="A621" s="48">
        <v>36756</v>
      </c>
      <c r="D621" s="50">
        <v>525201</v>
      </c>
      <c r="E621" s="56"/>
      <c r="F621" s="59"/>
      <c r="G621" s="59"/>
      <c r="H621" s="59"/>
    </row>
    <row r="622" spans="1:8" x14ac:dyDescent="0.2">
      <c r="A622" s="48">
        <v>36757</v>
      </c>
      <c r="D622" s="50">
        <v>525500</v>
      </c>
      <c r="E622" s="56"/>
      <c r="F622" s="59"/>
      <c r="G622" s="59"/>
      <c r="H622" s="59"/>
    </row>
    <row r="623" spans="1:8" x14ac:dyDescent="0.2">
      <c r="A623" s="48">
        <v>36758</v>
      </c>
      <c r="D623" s="50">
        <v>529208</v>
      </c>
      <c r="E623" s="56"/>
      <c r="F623" s="59"/>
      <c r="G623" s="59"/>
      <c r="H623" s="59"/>
    </row>
    <row r="624" spans="1:8" x14ac:dyDescent="0.2">
      <c r="A624" s="48">
        <v>36759</v>
      </c>
      <c r="D624" s="50">
        <v>528272</v>
      </c>
      <c r="E624" s="56"/>
      <c r="F624" s="59"/>
      <c r="G624" s="59"/>
      <c r="H624" s="59"/>
    </row>
    <row r="625" spans="1:8" x14ac:dyDescent="0.2">
      <c r="A625" s="48">
        <v>36760</v>
      </c>
      <c r="D625" s="50">
        <v>504793</v>
      </c>
      <c r="E625" s="56"/>
      <c r="F625" s="59"/>
      <c r="G625" s="59"/>
      <c r="H625" s="59"/>
    </row>
    <row r="626" spans="1:8" x14ac:dyDescent="0.2">
      <c r="A626" s="48">
        <v>36761</v>
      </c>
      <c r="D626" s="50">
        <v>515405</v>
      </c>
      <c r="E626" s="56"/>
      <c r="F626" s="59"/>
      <c r="G626" s="59"/>
      <c r="H626" s="59"/>
    </row>
    <row r="627" spans="1:8" x14ac:dyDescent="0.2">
      <c r="A627" s="48">
        <v>36762</v>
      </c>
      <c r="D627" s="50">
        <v>540618</v>
      </c>
      <c r="E627" s="56"/>
      <c r="F627" s="59"/>
      <c r="G627" s="59"/>
      <c r="H627" s="59"/>
    </row>
    <row r="628" spans="1:8" x14ac:dyDescent="0.2">
      <c r="A628" s="48">
        <v>36763</v>
      </c>
      <c r="D628" s="50">
        <v>500075</v>
      </c>
      <c r="E628" s="56"/>
      <c r="F628" s="59"/>
      <c r="G628" s="59"/>
      <c r="H628" s="59"/>
    </row>
    <row r="629" spans="1:8" x14ac:dyDescent="0.2">
      <c r="A629" s="48">
        <v>36764</v>
      </c>
      <c r="D629" s="50">
        <v>500737</v>
      </c>
      <c r="E629" s="56"/>
      <c r="F629" s="59"/>
      <c r="G629" s="59"/>
      <c r="H629" s="59"/>
    </row>
    <row r="630" spans="1:8" x14ac:dyDescent="0.2">
      <c r="A630" s="48">
        <v>36765</v>
      </c>
      <c r="D630" s="50">
        <v>500737</v>
      </c>
      <c r="E630" s="56"/>
      <c r="F630" s="59"/>
      <c r="G630" s="59"/>
      <c r="H630" s="59"/>
    </row>
    <row r="631" spans="1:8" x14ac:dyDescent="0.2">
      <c r="A631" s="48">
        <v>36766</v>
      </c>
      <c r="D631" s="50">
        <v>541877</v>
      </c>
      <c r="E631" s="56"/>
      <c r="F631" s="59"/>
      <c r="G631" s="59"/>
      <c r="H631" s="59"/>
    </row>
    <row r="632" spans="1:8" x14ac:dyDescent="0.2">
      <c r="A632" s="48">
        <v>36767</v>
      </c>
      <c r="D632" s="50">
        <v>487490</v>
      </c>
      <c r="E632" s="56"/>
      <c r="F632" s="59"/>
      <c r="G632" s="59"/>
      <c r="H632" s="59"/>
    </row>
    <row r="633" spans="1:8" x14ac:dyDescent="0.2">
      <c r="A633" s="48">
        <v>36768</v>
      </c>
      <c r="D633" s="50">
        <v>500230</v>
      </c>
      <c r="E633" s="56"/>
      <c r="F633" s="59"/>
      <c r="G633" s="59"/>
      <c r="H633" s="59"/>
    </row>
    <row r="634" spans="1:8" x14ac:dyDescent="0.2">
      <c r="A634" s="48">
        <v>36769</v>
      </c>
      <c r="D634" s="50">
        <v>501111</v>
      </c>
      <c r="E634" s="56"/>
      <c r="F634" s="59">
        <f>SUM(D604:D634)</f>
        <v>15318050</v>
      </c>
      <c r="G634" s="59"/>
      <c r="H634" s="59">
        <f>F634/31</f>
        <v>494130.6451612903</v>
      </c>
    </row>
    <row r="635" spans="1:8" x14ac:dyDescent="0.2">
      <c r="A635" s="48">
        <v>36770</v>
      </c>
      <c r="D635" s="49">
        <v>500121</v>
      </c>
      <c r="E635" s="56"/>
      <c r="F635" s="59"/>
      <c r="G635" s="59"/>
      <c r="H635" s="59"/>
    </row>
    <row r="636" spans="1:8" x14ac:dyDescent="0.2">
      <c r="A636" s="48">
        <v>36771</v>
      </c>
      <c r="D636" s="49">
        <v>515412</v>
      </c>
      <c r="E636" s="56"/>
      <c r="F636" s="59"/>
      <c r="G636" s="59"/>
      <c r="H636" s="59"/>
    </row>
    <row r="637" spans="1:8" x14ac:dyDescent="0.2">
      <c r="A637" s="48">
        <v>36772</v>
      </c>
      <c r="D637" s="49">
        <v>489692</v>
      </c>
      <c r="E637" s="56"/>
      <c r="F637" s="59"/>
      <c r="G637" s="59"/>
      <c r="H637" s="59"/>
    </row>
    <row r="638" spans="1:8" x14ac:dyDescent="0.2">
      <c r="A638" s="48">
        <v>36773</v>
      </c>
      <c r="D638" s="49">
        <v>615073</v>
      </c>
      <c r="E638" s="56"/>
      <c r="F638" s="59"/>
      <c r="G638" s="59"/>
      <c r="H638" s="59"/>
    </row>
    <row r="639" spans="1:8" x14ac:dyDescent="0.2">
      <c r="A639" s="48">
        <v>36774</v>
      </c>
      <c r="D639" s="49">
        <v>534257</v>
      </c>
      <c r="E639" s="56"/>
      <c r="F639" s="59"/>
      <c r="G639" s="59"/>
      <c r="H639" s="59"/>
    </row>
    <row r="640" spans="1:8" x14ac:dyDescent="0.2">
      <c r="A640" s="48">
        <v>36775</v>
      </c>
      <c r="D640" s="49">
        <v>550702</v>
      </c>
      <c r="E640" s="56"/>
      <c r="F640" s="59"/>
      <c r="G640" s="59"/>
      <c r="H640" s="59"/>
    </row>
    <row r="641" spans="1:8" x14ac:dyDescent="0.2">
      <c r="A641" s="48">
        <v>36776</v>
      </c>
      <c r="D641" s="49">
        <v>551474</v>
      </c>
      <c r="E641" s="56"/>
      <c r="F641" s="59"/>
      <c r="G641" s="59"/>
      <c r="H641" s="59"/>
    </row>
    <row r="642" spans="1:8" x14ac:dyDescent="0.2">
      <c r="A642" s="48">
        <v>36777</v>
      </c>
      <c r="D642" s="49">
        <v>614119</v>
      </c>
      <c r="E642" s="56"/>
      <c r="F642" s="59"/>
      <c r="G642" s="59"/>
      <c r="H642" s="59"/>
    </row>
    <row r="643" spans="1:8" x14ac:dyDescent="0.2">
      <c r="A643" s="48">
        <v>36778</v>
      </c>
      <c r="D643" s="49">
        <v>675163</v>
      </c>
      <c r="E643" s="56"/>
      <c r="F643" s="59"/>
      <c r="G643" s="59"/>
      <c r="H643" s="59"/>
    </row>
    <row r="644" spans="1:8" x14ac:dyDescent="0.2">
      <c r="A644" s="48">
        <v>36779</v>
      </c>
      <c r="D644" s="49">
        <v>690197</v>
      </c>
      <c r="E644" s="56"/>
      <c r="F644" s="59"/>
      <c r="G644" s="59"/>
      <c r="H644" s="59"/>
    </row>
    <row r="645" spans="1:8" x14ac:dyDescent="0.2">
      <c r="A645" s="48">
        <v>36780</v>
      </c>
      <c r="D645" s="49">
        <v>690332</v>
      </c>
      <c r="E645" s="56"/>
      <c r="F645" s="59"/>
      <c r="G645" s="59"/>
      <c r="H645" s="59"/>
    </row>
    <row r="646" spans="1:8" x14ac:dyDescent="0.2">
      <c r="A646" s="48">
        <v>36781</v>
      </c>
      <c r="D646" s="49">
        <v>682985</v>
      </c>
      <c r="E646" s="56"/>
      <c r="F646" s="59"/>
      <c r="G646" s="59"/>
      <c r="H646" s="59"/>
    </row>
    <row r="647" spans="1:8" x14ac:dyDescent="0.2">
      <c r="A647" s="48">
        <v>36782</v>
      </c>
      <c r="D647" s="49">
        <v>714275</v>
      </c>
      <c r="E647" s="56"/>
      <c r="F647" s="59"/>
      <c r="G647" s="59"/>
      <c r="H647" s="59"/>
    </row>
    <row r="648" spans="1:8" x14ac:dyDescent="0.2">
      <c r="A648" s="48">
        <v>36783</v>
      </c>
      <c r="D648" s="49">
        <v>710106</v>
      </c>
      <c r="E648" s="56"/>
      <c r="F648" s="59"/>
      <c r="G648" s="59"/>
      <c r="H648" s="59"/>
    </row>
    <row r="649" spans="1:8" x14ac:dyDescent="0.2">
      <c r="A649" s="48">
        <v>36784</v>
      </c>
      <c r="D649" s="49">
        <v>677645</v>
      </c>
      <c r="E649" s="56"/>
      <c r="F649" s="59"/>
      <c r="G649" s="59"/>
      <c r="H649" s="59"/>
    </row>
    <row r="650" spans="1:8" x14ac:dyDescent="0.2">
      <c r="A650" s="48">
        <v>36785</v>
      </c>
      <c r="D650" s="49">
        <v>680967</v>
      </c>
      <c r="E650" s="56"/>
      <c r="F650" s="59"/>
      <c r="G650" s="59"/>
      <c r="H650" s="59"/>
    </row>
    <row r="651" spans="1:8" x14ac:dyDescent="0.2">
      <c r="A651" s="48">
        <v>36786</v>
      </c>
      <c r="D651" s="49">
        <v>680974</v>
      </c>
      <c r="E651" s="56"/>
      <c r="F651" s="59"/>
      <c r="G651" s="59"/>
      <c r="H651" s="59"/>
    </row>
    <row r="652" spans="1:8" x14ac:dyDescent="0.2">
      <c r="A652" s="48">
        <v>36787</v>
      </c>
      <c r="D652" s="49">
        <v>681041</v>
      </c>
      <c r="E652" s="56"/>
      <c r="F652" s="59"/>
      <c r="G652" s="59"/>
      <c r="H652" s="59"/>
    </row>
    <row r="653" spans="1:8" x14ac:dyDescent="0.2">
      <c r="A653" s="48">
        <v>36788</v>
      </c>
      <c r="D653" s="49">
        <v>682952</v>
      </c>
      <c r="E653" s="56"/>
      <c r="F653" s="59"/>
      <c r="G653" s="59"/>
      <c r="H653" s="59"/>
    </row>
    <row r="654" spans="1:8" x14ac:dyDescent="0.2">
      <c r="A654" s="48">
        <v>36789</v>
      </c>
      <c r="D654" s="49">
        <v>728419</v>
      </c>
      <c r="E654" s="56"/>
      <c r="F654" s="59"/>
      <c r="G654" s="59"/>
      <c r="H654" s="59"/>
    </row>
    <row r="655" spans="1:8" x14ac:dyDescent="0.2">
      <c r="A655" s="48">
        <v>36790</v>
      </c>
      <c r="D655" s="49">
        <v>720000</v>
      </c>
      <c r="E655" s="56"/>
      <c r="F655" s="59"/>
      <c r="G655" s="59"/>
      <c r="H655" s="59"/>
    </row>
    <row r="656" spans="1:8" x14ac:dyDescent="0.2">
      <c r="A656" s="48">
        <v>36791</v>
      </c>
      <c r="D656" s="49">
        <v>679992</v>
      </c>
      <c r="E656" s="56"/>
      <c r="F656" s="59"/>
      <c r="G656" s="59"/>
      <c r="H656" s="59"/>
    </row>
    <row r="657" spans="1:8" x14ac:dyDescent="0.2">
      <c r="A657" s="48">
        <v>36792</v>
      </c>
      <c r="D657" s="49">
        <v>680000</v>
      </c>
      <c r="E657" s="56"/>
      <c r="F657" s="59"/>
      <c r="G657" s="59"/>
      <c r="H657" s="59"/>
    </row>
    <row r="658" spans="1:8" x14ac:dyDescent="0.2">
      <c r="A658" s="48">
        <v>36793</v>
      </c>
      <c r="D658" s="49">
        <v>680000</v>
      </c>
      <c r="E658" s="56"/>
      <c r="F658" s="59"/>
      <c r="G658" s="59"/>
      <c r="H658" s="59"/>
    </row>
    <row r="659" spans="1:8" x14ac:dyDescent="0.2">
      <c r="A659" s="48">
        <v>36794</v>
      </c>
      <c r="D659" s="49">
        <v>711350</v>
      </c>
      <c r="E659" s="56"/>
      <c r="F659" s="59"/>
      <c r="G659" s="59"/>
      <c r="H659" s="59"/>
    </row>
    <row r="660" spans="1:8" x14ac:dyDescent="0.2">
      <c r="A660" s="48">
        <v>36795</v>
      </c>
      <c r="D660" s="49">
        <v>688802</v>
      </c>
      <c r="E660" s="56"/>
      <c r="F660" s="59"/>
      <c r="G660" s="59"/>
      <c r="H660" s="59"/>
    </row>
    <row r="661" spans="1:8" x14ac:dyDescent="0.2">
      <c r="A661" s="48">
        <v>36796</v>
      </c>
      <c r="D661" s="49">
        <v>749513</v>
      </c>
      <c r="E661" s="56"/>
      <c r="F661" s="59"/>
      <c r="G661" s="59"/>
      <c r="H661" s="59"/>
    </row>
    <row r="662" spans="1:8" x14ac:dyDescent="0.2">
      <c r="A662" s="48">
        <v>36797</v>
      </c>
      <c r="D662" s="49">
        <v>733944</v>
      </c>
      <c r="E662" s="56"/>
      <c r="F662" s="59"/>
      <c r="G662" s="59"/>
      <c r="H662" s="59"/>
    </row>
    <row r="663" spans="1:8" x14ac:dyDescent="0.2">
      <c r="A663" s="48">
        <v>36798</v>
      </c>
      <c r="D663" s="49">
        <v>719788</v>
      </c>
      <c r="E663" s="56"/>
      <c r="F663" s="59"/>
      <c r="G663" s="59"/>
      <c r="H663" s="59"/>
    </row>
    <row r="664" spans="1:8" x14ac:dyDescent="0.2">
      <c r="A664" s="48">
        <v>36799</v>
      </c>
      <c r="D664" s="49">
        <v>644690</v>
      </c>
      <c r="E664" s="56"/>
      <c r="F664" s="59">
        <f>SUM(D635:D664)</f>
        <v>19673985</v>
      </c>
      <c r="G664" s="59"/>
      <c r="H664" s="59">
        <f>F664/30</f>
        <v>655799.5</v>
      </c>
    </row>
    <row r="665" spans="1:8" x14ac:dyDescent="0.2">
      <c r="A665" s="48">
        <v>36800</v>
      </c>
      <c r="D665" s="53">
        <v>459645</v>
      </c>
      <c r="E665" s="58"/>
      <c r="F665" s="59"/>
      <c r="G665" s="59"/>
      <c r="H665" s="59"/>
    </row>
    <row r="666" spans="1:8" x14ac:dyDescent="0.2">
      <c r="A666" s="48">
        <v>36801</v>
      </c>
      <c r="D666" s="53">
        <v>459645</v>
      </c>
      <c r="E666" s="58"/>
      <c r="F666" s="59"/>
      <c r="G666" s="59"/>
      <c r="H666" s="59"/>
    </row>
    <row r="667" spans="1:8" x14ac:dyDescent="0.2">
      <c r="A667" s="48">
        <v>36802</v>
      </c>
      <c r="D667" s="53">
        <v>671858</v>
      </c>
      <c r="E667" s="58"/>
      <c r="F667" s="59"/>
      <c r="G667" s="59"/>
      <c r="H667" s="59"/>
    </row>
    <row r="668" spans="1:8" x14ac:dyDescent="0.2">
      <c r="A668" s="48">
        <v>36803</v>
      </c>
      <c r="D668" s="53">
        <v>664859</v>
      </c>
      <c r="E668" s="58"/>
      <c r="F668" s="59"/>
      <c r="G668" s="59"/>
      <c r="H668" s="59"/>
    </row>
    <row r="669" spans="1:8" x14ac:dyDescent="0.2">
      <c r="A669" s="48">
        <v>36804</v>
      </c>
      <c r="D669" s="53">
        <v>665262</v>
      </c>
      <c r="E669" s="58"/>
      <c r="F669" s="59"/>
      <c r="G669" s="59"/>
      <c r="H669" s="59"/>
    </row>
    <row r="670" spans="1:8" x14ac:dyDescent="0.2">
      <c r="A670" s="48">
        <v>36805</v>
      </c>
      <c r="D670" s="53">
        <v>687384</v>
      </c>
      <c r="E670" s="58"/>
      <c r="F670" s="59"/>
      <c r="G670" s="59"/>
      <c r="H670" s="59"/>
    </row>
    <row r="671" spans="1:8" x14ac:dyDescent="0.2">
      <c r="A671" s="48">
        <v>36806</v>
      </c>
      <c r="D671" s="53">
        <v>665447</v>
      </c>
      <c r="E671" s="58"/>
      <c r="F671" s="59"/>
      <c r="G671" s="59"/>
      <c r="H671" s="59"/>
    </row>
    <row r="672" spans="1:8" x14ac:dyDescent="0.2">
      <c r="A672" s="48">
        <v>36807</v>
      </c>
      <c r="D672" s="53">
        <v>665447</v>
      </c>
      <c r="E672" s="58"/>
      <c r="F672" s="59"/>
      <c r="G672" s="59"/>
      <c r="H672" s="59"/>
    </row>
    <row r="673" spans="1:8" x14ac:dyDescent="0.2">
      <c r="A673" s="48">
        <v>36808</v>
      </c>
      <c r="D673" s="53">
        <v>665447</v>
      </c>
      <c r="E673" s="58"/>
      <c r="F673" s="59"/>
      <c r="G673" s="59"/>
      <c r="H673" s="59"/>
    </row>
    <row r="674" spans="1:8" x14ac:dyDescent="0.2">
      <c r="A674" s="48">
        <v>36809</v>
      </c>
      <c r="D674" s="53">
        <v>170044</v>
      </c>
      <c r="E674" s="58"/>
      <c r="F674" s="59"/>
      <c r="G674" s="59"/>
      <c r="H674" s="59"/>
    </row>
    <row r="675" spans="1:8" x14ac:dyDescent="0.2">
      <c r="A675" s="48">
        <v>36810</v>
      </c>
      <c r="D675" s="53">
        <v>700927</v>
      </c>
      <c r="E675" s="58"/>
      <c r="F675" s="59"/>
      <c r="G675" s="59"/>
      <c r="H675" s="59"/>
    </row>
    <row r="676" spans="1:8" x14ac:dyDescent="0.2">
      <c r="A676" s="48">
        <v>36811</v>
      </c>
      <c r="D676" s="53">
        <v>740829</v>
      </c>
      <c r="E676" s="58"/>
      <c r="F676" s="59"/>
      <c r="G676" s="59"/>
      <c r="H676" s="59"/>
    </row>
    <row r="677" spans="1:8" x14ac:dyDescent="0.2">
      <c r="A677" s="48">
        <v>36812</v>
      </c>
      <c r="D677" s="53">
        <v>740763</v>
      </c>
      <c r="E677" s="58"/>
      <c r="F677" s="59"/>
      <c r="G677" s="59"/>
      <c r="H677" s="59"/>
    </row>
    <row r="678" spans="1:8" x14ac:dyDescent="0.2">
      <c r="A678" s="48">
        <v>36813</v>
      </c>
      <c r="D678" s="53">
        <v>804815</v>
      </c>
      <c r="E678" s="58"/>
      <c r="F678" s="59"/>
      <c r="G678" s="59"/>
      <c r="H678" s="59"/>
    </row>
    <row r="679" spans="1:8" x14ac:dyDescent="0.2">
      <c r="A679" s="48">
        <v>36814</v>
      </c>
      <c r="D679" s="53">
        <v>805112</v>
      </c>
      <c r="E679" s="58"/>
      <c r="F679" s="59"/>
      <c r="G679" s="59"/>
      <c r="H679" s="59"/>
    </row>
    <row r="680" spans="1:8" x14ac:dyDescent="0.2">
      <c r="A680" s="48">
        <v>36815</v>
      </c>
      <c r="D680" s="53">
        <v>751112</v>
      </c>
      <c r="E680" s="58"/>
      <c r="F680" s="59"/>
      <c r="G680" s="59"/>
      <c r="H680" s="59"/>
    </row>
    <row r="681" spans="1:8" x14ac:dyDescent="0.2">
      <c r="A681" s="48">
        <v>36816</v>
      </c>
      <c r="D681" s="53">
        <v>700120</v>
      </c>
      <c r="E681" s="58"/>
      <c r="F681" s="59"/>
      <c r="G681" s="59"/>
      <c r="H681" s="59"/>
    </row>
    <row r="682" spans="1:8" x14ac:dyDescent="0.2">
      <c r="A682" s="48">
        <v>36817</v>
      </c>
      <c r="D682" s="53">
        <v>654046</v>
      </c>
      <c r="E682" s="58"/>
      <c r="F682" s="59"/>
      <c r="G682" s="59"/>
      <c r="H682" s="59"/>
    </row>
    <row r="683" spans="1:8" x14ac:dyDescent="0.2">
      <c r="A683" s="48">
        <v>36818</v>
      </c>
      <c r="D683" s="53">
        <v>603714</v>
      </c>
      <c r="E683" s="58"/>
      <c r="F683" s="59"/>
      <c r="G683" s="59"/>
      <c r="H683" s="59"/>
    </row>
    <row r="684" spans="1:8" x14ac:dyDescent="0.2">
      <c r="A684" s="48">
        <v>36819</v>
      </c>
      <c r="D684" s="53">
        <v>607127</v>
      </c>
      <c r="E684" s="58"/>
      <c r="F684" s="59"/>
      <c r="G684" s="59"/>
      <c r="H684" s="59"/>
    </row>
    <row r="685" spans="1:8" x14ac:dyDescent="0.2">
      <c r="A685" s="48">
        <v>36820</v>
      </c>
      <c r="D685" s="53">
        <v>635667</v>
      </c>
      <c r="E685" s="58"/>
      <c r="F685" s="59"/>
      <c r="G685" s="59"/>
      <c r="H685" s="59"/>
    </row>
    <row r="686" spans="1:8" x14ac:dyDescent="0.2">
      <c r="A686" s="48">
        <v>36821</v>
      </c>
      <c r="D686" s="53">
        <v>635667</v>
      </c>
      <c r="E686" s="58"/>
      <c r="F686" s="59"/>
      <c r="G686" s="59"/>
      <c r="H686" s="59"/>
    </row>
    <row r="687" spans="1:8" x14ac:dyDescent="0.2">
      <c r="A687" s="48">
        <v>36822</v>
      </c>
      <c r="D687" s="53">
        <v>635974</v>
      </c>
      <c r="E687" s="58"/>
      <c r="F687" s="59"/>
      <c r="G687" s="59"/>
      <c r="H687" s="59"/>
    </row>
    <row r="688" spans="1:8" x14ac:dyDescent="0.2">
      <c r="A688" s="48">
        <v>36823</v>
      </c>
      <c r="D688" s="53">
        <v>635974</v>
      </c>
      <c r="E688" s="58"/>
      <c r="F688" s="59"/>
      <c r="G688" s="59"/>
      <c r="H688" s="59"/>
    </row>
    <row r="689" spans="1:8" x14ac:dyDescent="0.2">
      <c r="A689" s="48">
        <v>36824</v>
      </c>
      <c r="D689" s="53">
        <v>673551</v>
      </c>
      <c r="E689" s="58"/>
      <c r="F689" s="59"/>
      <c r="G689" s="59"/>
      <c r="H689" s="59"/>
    </row>
    <row r="690" spans="1:8" x14ac:dyDescent="0.2">
      <c r="A690" s="48">
        <v>36825</v>
      </c>
      <c r="D690" s="53">
        <v>715711</v>
      </c>
      <c r="E690" s="58"/>
      <c r="F690" s="59"/>
      <c r="G690" s="59"/>
      <c r="H690" s="59"/>
    </row>
    <row r="691" spans="1:8" x14ac:dyDescent="0.2">
      <c r="A691" s="48">
        <v>36826</v>
      </c>
      <c r="D691" s="53">
        <v>696249</v>
      </c>
      <c r="E691" s="58"/>
      <c r="F691" s="59"/>
      <c r="G691" s="59"/>
      <c r="H691" s="59"/>
    </row>
    <row r="692" spans="1:8" x14ac:dyDescent="0.2">
      <c r="A692" s="48">
        <v>36827</v>
      </c>
      <c r="D692" s="53">
        <v>696249</v>
      </c>
      <c r="E692" s="58"/>
      <c r="F692" s="59"/>
      <c r="G692" s="59"/>
      <c r="H692" s="59"/>
    </row>
    <row r="693" spans="1:8" x14ac:dyDescent="0.2">
      <c r="A693" s="48">
        <v>36828</v>
      </c>
      <c r="D693" s="53">
        <v>700495</v>
      </c>
      <c r="E693" s="58"/>
      <c r="F693" s="59"/>
      <c r="G693" s="59"/>
      <c r="H693" s="59"/>
    </row>
    <row r="694" spans="1:8" x14ac:dyDescent="0.2">
      <c r="A694" s="48">
        <v>36829</v>
      </c>
      <c r="D694" s="53">
        <v>700602</v>
      </c>
      <c r="E694" s="58"/>
      <c r="F694" s="59"/>
      <c r="G694" s="59"/>
      <c r="H694" s="59"/>
    </row>
    <row r="695" spans="1:8" x14ac:dyDescent="0.2">
      <c r="A695" s="48">
        <v>36830</v>
      </c>
      <c r="D695" s="53">
        <v>718057</v>
      </c>
      <c r="E695" s="58"/>
      <c r="F695" s="59">
        <f>SUM(D665:D695)</f>
        <v>20327799</v>
      </c>
      <c r="G695" s="59"/>
      <c r="H695" s="59">
        <f>F695/31</f>
        <v>655735.45161290327</v>
      </c>
    </row>
    <row r="696" spans="1:8" x14ac:dyDescent="0.2">
      <c r="A696" s="48">
        <v>36831</v>
      </c>
      <c r="D696" s="54">
        <v>300529</v>
      </c>
      <c r="E696" s="58"/>
      <c r="F696" s="59"/>
      <c r="G696" s="59"/>
      <c r="H696" s="59"/>
    </row>
    <row r="697" spans="1:8" x14ac:dyDescent="0.2">
      <c r="A697" s="48">
        <v>36832</v>
      </c>
      <c r="D697" s="54">
        <v>1</v>
      </c>
      <c r="E697" s="58"/>
      <c r="F697" s="59"/>
      <c r="G697" s="59"/>
      <c r="H697" s="59"/>
    </row>
    <row r="698" spans="1:8" x14ac:dyDescent="0.2">
      <c r="A698" s="48">
        <v>36833</v>
      </c>
      <c r="D698" s="54">
        <v>1</v>
      </c>
      <c r="E698" s="58"/>
      <c r="F698" s="59"/>
      <c r="G698" s="59"/>
      <c r="H698" s="59"/>
    </row>
    <row r="699" spans="1:8" x14ac:dyDescent="0.2">
      <c r="A699" s="48">
        <v>36834</v>
      </c>
      <c r="D699" s="54">
        <v>1</v>
      </c>
      <c r="E699" s="58"/>
      <c r="F699" s="59"/>
      <c r="G699" s="59"/>
      <c r="H699" s="59"/>
    </row>
    <row r="700" spans="1:8" x14ac:dyDescent="0.2">
      <c r="A700" s="48">
        <v>36835</v>
      </c>
      <c r="D700" s="54">
        <v>285341</v>
      </c>
      <c r="E700" s="58"/>
      <c r="F700" s="59"/>
      <c r="G700" s="59"/>
      <c r="H700" s="59"/>
    </row>
    <row r="701" spans="1:8" x14ac:dyDescent="0.2">
      <c r="A701" s="48">
        <v>36836</v>
      </c>
      <c r="D701" s="54">
        <v>285341</v>
      </c>
      <c r="E701" s="58"/>
      <c r="F701" s="59"/>
      <c r="G701" s="59"/>
      <c r="H701" s="59"/>
    </row>
    <row r="702" spans="1:8" x14ac:dyDescent="0.2">
      <c r="A702" s="48">
        <v>36837</v>
      </c>
      <c r="D702" s="54">
        <v>402567</v>
      </c>
      <c r="E702" s="58"/>
      <c r="F702" s="59"/>
      <c r="G702" s="59"/>
      <c r="H702" s="59"/>
    </row>
    <row r="703" spans="1:8" x14ac:dyDescent="0.2">
      <c r="A703" s="48">
        <v>36838</v>
      </c>
      <c r="D703" s="54">
        <v>233430</v>
      </c>
      <c r="E703" s="58"/>
      <c r="F703" s="59"/>
      <c r="G703" s="59"/>
      <c r="H703" s="59"/>
    </row>
    <row r="704" spans="1:8" x14ac:dyDescent="0.2">
      <c r="A704" s="48">
        <v>36839</v>
      </c>
      <c r="D704" s="54">
        <v>233486</v>
      </c>
      <c r="E704" s="58"/>
      <c r="F704" s="59"/>
      <c r="G704" s="59"/>
      <c r="H704" s="59"/>
    </row>
    <row r="705" spans="1:8" x14ac:dyDescent="0.2">
      <c r="A705" s="48">
        <v>36840</v>
      </c>
      <c r="D705" s="54">
        <v>303000</v>
      </c>
      <c r="E705" s="58"/>
      <c r="F705" s="59"/>
      <c r="G705" s="59"/>
      <c r="H705" s="59"/>
    </row>
    <row r="706" spans="1:8" x14ac:dyDescent="0.2">
      <c r="A706" s="48">
        <v>36841</v>
      </c>
      <c r="D706" s="54">
        <v>303000</v>
      </c>
      <c r="E706" s="58"/>
      <c r="F706" s="59"/>
      <c r="G706" s="59"/>
      <c r="H706" s="59"/>
    </row>
    <row r="707" spans="1:8" x14ac:dyDescent="0.2">
      <c r="A707" s="48">
        <v>36842</v>
      </c>
      <c r="D707" s="54">
        <v>303000</v>
      </c>
      <c r="E707" s="58"/>
      <c r="F707" s="59"/>
      <c r="G707" s="59"/>
      <c r="H707" s="59"/>
    </row>
    <row r="708" spans="1:8" x14ac:dyDescent="0.2">
      <c r="A708" s="48">
        <v>36843</v>
      </c>
      <c r="D708" s="54">
        <v>303282</v>
      </c>
      <c r="E708" s="58"/>
      <c r="F708" s="59"/>
      <c r="G708" s="59"/>
      <c r="H708" s="59"/>
    </row>
    <row r="709" spans="1:8" x14ac:dyDescent="0.2">
      <c r="A709" s="48">
        <v>36844</v>
      </c>
      <c r="D709" s="54">
        <v>7031</v>
      </c>
      <c r="E709" s="58"/>
      <c r="F709" s="59"/>
      <c r="G709" s="59"/>
      <c r="H709" s="59"/>
    </row>
    <row r="710" spans="1:8" x14ac:dyDescent="0.2">
      <c r="A710" s="48">
        <v>36845</v>
      </c>
      <c r="D710" s="54">
        <v>7031</v>
      </c>
      <c r="E710" s="58"/>
      <c r="F710" s="59"/>
      <c r="G710" s="59"/>
      <c r="H710" s="59"/>
    </row>
    <row r="711" spans="1:8" x14ac:dyDescent="0.2">
      <c r="A711" s="48">
        <v>36846</v>
      </c>
      <c r="D711" s="54">
        <v>490199</v>
      </c>
      <c r="E711" s="58"/>
      <c r="F711" s="59"/>
      <c r="G711" s="59"/>
      <c r="H711" s="59"/>
    </row>
    <row r="712" spans="1:8" x14ac:dyDescent="0.2">
      <c r="A712" s="48">
        <v>36847</v>
      </c>
      <c r="D712" s="54">
        <v>490835</v>
      </c>
      <c r="E712" s="58"/>
      <c r="F712" s="59"/>
      <c r="G712" s="59"/>
      <c r="H712" s="59"/>
    </row>
    <row r="713" spans="1:8" x14ac:dyDescent="0.2">
      <c r="A713" s="48">
        <v>36848</v>
      </c>
      <c r="D713" s="54">
        <v>490835</v>
      </c>
      <c r="E713" s="58"/>
      <c r="F713" s="59"/>
      <c r="G713" s="59"/>
      <c r="H713" s="59"/>
    </row>
    <row r="714" spans="1:8" x14ac:dyDescent="0.2">
      <c r="A714" s="48">
        <v>36849</v>
      </c>
      <c r="D714" s="54">
        <v>462257</v>
      </c>
      <c r="E714" s="58"/>
      <c r="F714" s="59"/>
      <c r="G714" s="59"/>
      <c r="H714" s="59"/>
    </row>
    <row r="715" spans="1:8" x14ac:dyDescent="0.2">
      <c r="A715" s="48">
        <v>36850</v>
      </c>
      <c r="D715" s="54">
        <v>462338</v>
      </c>
      <c r="E715" s="58"/>
      <c r="F715" s="59"/>
      <c r="G715" s="59"/>
      <c r="H715" s="59"/>
    </row>
    <row r="716" spans="1:8" x14ac:dyDescent="0.2">
      <c r="A716" s="48">
        <v>36851</v>
      </c>
      <c r="D716" s="54">
        <v>462103</v>
      </c>
      <c r="E716" s="58"/>
      <c r="F716" s="59"/>
      <c r="G716" s="59"/>
      <c r="H716" s="59"/>
    </row>
    <row r="717" spans="1:8" x14ac:dyDescent="0.2">
      <c r="A717" s="48">
        <v>36852</v>
      </c>
      <c r="D717" s="54">
        <v>462229</v>
      </c>
      <c r="E717" s="58"/>
      <c r="F717" s="59"/>
      <c r="G717" s="59"/>
      <c r="H717" s="59"/>
    </row>
    <row r="718" spans="1:8" x14ac:dyDescent="0.2">
      <c r="A718" s="48">
        <v>36853</v>
      </c>
      <c r="D718" s="54">
        <v>462776</v>
      </c>
      <c r="E718" s="58"/>
      <c r="F718" s="59"/>
      <c r="G718" s="59"/>
      <c r="H718" s="59"/>
    </row>
    <row r="719" spans="1:8" x14ac:dyDescent="0.2">
      <c r="A719" s="48">
        <v>36854</v>
      </c>
      <c r="D719" s="54">
        <v>462776</v>
      </c>
      <c r="E719" s="58"/>
      <c r="F719" s="59"/>
      <c r="G719" s="59"/>
      <c r="H719" s="59"/>
    </row>
    <row r="720" spans="1:8" x14ac:dyDescent="0.2">
      <c r="A720" s="48">
        <v>36855</v>
      </c>
      <c r="D720" s="54">
        <v>462776</v>
      </c>
      <c r="E720" s="58"/>
      <c r="F720" s="59"/>
      <c r="G720" s="59"/>
      <c r="H720" s="59"/>
    </row>
    <row r="721" spans="1:8" x14ac:dyDescent="0.2">
      <c r="A721" s="48">
        <v>36856</v>
      </c>
      <c r="D721" s="54">
        <v>462776</v>
      </c>
      <c r="E721" s="58"/>
      <c r="F721" s="59"/>
      <c r="G721" s="59"/>
      <c r="H721" s="59"/>
    </row>
    <row r="722" spans="1:8" x14ac:dyDescent="0.2">
      <c r="A722" s="48">
        <v>36857</v>
      </c>
      <c r="D722" s="54">
        <v>463756</v>
      </c>
      <c r="E722" s="58"/>
      <c r="F722" s="59"/>
      <c r="G722" s="59"/>
      <c r="H722" s="59"/>
    </row>
    <row r="723" spans="1:8" x14ac:dyDescent="0.2">
      <c r="A723" s="48">
        <v>36858</v>
      </c>
      <c r="D723" s="54">
        <v>462382</v>
      </c>
      <c r="E723" s="58"/>
      <c r="F723" s="59"/>
      <c r="G723" s="59"/>
      <c r="H723" s="59"/>
    </row>
    <row r="724" spans="1:8" x14ac:dyDescent="0.2">
      <c r="A724" s="48">
        <v>36859</v>
      </c>
      <c r="D724" s="54">
        <v>540586</v>
      </c>
      <c r="E724" s="58"/>
      <c r="F724" s="59"/>
      <c r="G724" s="59"/>
      <c r="H724" s="59"/>
    </row>
    <row r="725" spans="1:8" x14ac:dyDescent="0.2">
      <c r="A725" s="48">
        <v>36860</v>
      </c>
      <c r="D725" s="54">
        <v>540995</v>
      </c>
      <c r="E725" s="58"/>
      <c r="F725" s="59">
        <f>SUM(D696:D725)</f>
        <v>10146660</v>
      </c>
      <c r="G725" s="59"/>
      <c r="H725" s="59">
        <f>F725/30</f>
        <v>338222</v>
      </c>
    </row>
    <row r="726" spans="1:8" x14ac:dyDescent="0.2">
      <c r="A726" s="48">
        <v>36861</v>
      </c>
      <c r="D726" s="53">
        <v>211068</v>
      </c>
      <c r="E726" s="58"/>
      <c r="F726" s="59"/>
      <c r="G726" s="59"/>
      <c r="H726" s="59"/>
    </row>
    <row r="727" spans="1:8" x14ac:dyDescent="0.2">
      <c r="A727" s="48">
        <v>36862</v>
      </c>
      <c r="D727" s="53">
        <v>211068</v>
      </c>
      <c r="E727" s="58"/>
      <c r="F727" s="59"/>
      <c r="G727" s="59"/>
      <c r="H727" s="59"/>
    </row>
    <row r="728" spans="1:8" x14ac:dyDescent="0.2">
      <c r="A728" s="48">
        <v>36863</v>
      </c>
      <c r="D728" s="53">
        <v>211068</v>
      </c>
      <c r="E728" s="58"/>
      <c r="F728" s="59"/>
      <c r="G728" s="59"/>
      <c r="H728" s="59"/>
    </row>
    <row r="729" spans="1:8" x14ac:dyDescent="0.2">
      <c r="A729" s="48">
        <v>36864</v>
      </c>
      <c r="D729" s="53">
        <v>230864</v>
      </c>
      <c r="E729" s="58"/>
      <c r="F729" s="59"/>
      <c r="G729" s="59"/>
      <c r="H729" s="59"/>
    </row>
    <row r="730" spans="1:8" x14ac:dyDescent="0.2">
      <c r="A730" s="48">
        <v>36865</v>
      </c>
      <c r="D730" s="53">
        <v>316656</v>
      </c>
      <c r="E730" s="58"/>
      <c r="F730" s="59"/>
      <c r="G730" s="59"/>
      <c r="H730" s="59"/>
    </row>
    <row r="731" spans="1:8" x14ac:dyDescent="0.2">
      <c r="A731" s="48">
        <v>36866</v>
      </c>
      <c r="D731" s="53">
        <v>244257</v>
      </c>
      <c r="E731" s="58"/>
      <c r="F731" s="59"/>
      <c r="G731" s="59"/>
      <c r="H731" s="59"/>
    </row>
    <row r="732" spans="1:8" x14ac:dyDescent="0.2">
      <c r="A732" s="48">
        <v>36867</v>
      </c>
      <c r="D732" s="53">
        <v>222519</v>
      </c>
      <c r="E732" s="58"/>
      <c r="F732" s="59"/>
      <c r="G732" s="59"/>
      <c r="H732" s="59"/>
    </row>
    <row r="733" spans="1:8" x14ac:dyDescent="0.2">
      <c r="A733" s="48">
        <v>36868</v>
      </c>
      <c r="D733" s="53">
        <v>255985</v>
      </c>
      <c r="E733" s="58"/>
      <c r="F733" s="59"/>
      <c r="G733" s="59"/>
      <c r="H733" s="59"/>
    </row>
    <row r="734" spans="1:8" x14ac:dyDescent="0.2">
      <c r="A734" s="48">
        <v>36869</v>
      </c>
      <c r="D734" s="53">
        <v>255985</v>
      </c>
      <c r="E734" s="58"/>
      <c r="F734" s="59"/>
      <c r="G734" s="59"/>
      <c r="H734" s="59"/>
    </row>
    <row r="735" spans="1:8" x14ac:dyDescent="0.2">
      <c r="A735" s="48">
        <v>36870</v>
      </c>
      <c r="D735" s="53">
        <v>255985</v>
      </c>
      <c r="E735" s="58"/>
      <c r="F735" s="59"/>
      <c r="G735" s="59"/>
      <c r="H735" s="59"/>
    </row>
    <row r="736" spans="1:8" x14ac:dyDescent="0.2">
      <c r="A736" s="48">
        <v>36871</v>
      </c>
      <c r="D736" s="53">
        <v>308775</v>
      </c>
      <c r="E736" s="58"/>
      <c r="F736" s="59"/>
      <c r="G736" s="59"/>
      <c r="H736" s="59"/>
    </row>
    <row r="737" spans="1:8" x14ac:dyDescent="0.2">
      <c r="A737" s="48">
        <v>36872</v>
      </c>
      <c r="D737" s="53">
        <v>294266</v>
      </c>
      <c r="E737" s="58"/>
      <c r="F737" s="59"/>
      <c r="G737" s="59"/>
      <c r="H737" s="59"/>
    </row>
    <row r="738" spans="1:8" x14ac:dyDescent="0.2">
      <c r="A738" s="48">
        <v>36873</v>
      </c>
      <c r="D738" s="53">
        <v>310694</v>
      </c>
      <c r="E738" s="58"/>
      <c r="F738" s="59"/>
      <c r="G738" s="59"/>
      <c r="H738" s="59"/>
    </row>
    <row r="739" spans="1:8" x14ac:dyDescent="0.2">
      <c r="A739" s="48">
        <v>36874</v>
      </c>
      <c r="D739" s="53">
        <v>324999</v>
      </c>
      <c r="E739" s="58"/>
      <c r="F739" s="59"/>
      <c r="G739" s="59"/>
      <c r="H739" s="59"/>
    </row>
    <row r="740" spans="1:8" x14ac:dyDescent="0.2">
      <c r="A740" s="48">
        <v>36875</v>
      </c>
      <c r="D740" s="53">
        <v>317144</v>
      </c>
      <c r="E740" s="58"/>
      <c r="F740" s="59"/>
      <c r="G740" s="59"/>
      <c r="H740" s="59"/>
    </row>
    <row r="741" spans="1:8" x14ac:dyDescent="0.2">
      <c r="A741" s="48">
        <v>36876</v>
      </c>
      <c r="D741" s="53">
        <v>305640</v>
      </c>
      <c r="E741" s="58"/>
      <c r="F741" s="59"/>
      <c r="G741" s="59"/>
      <c r="H741" s="59"/>
    </row>
    <row r="742" spans="1:8" x14ac:dyDescent="0.2">
      <c r="A742" s="48">
        <v>36877</v>
      </c>
      <c r="D742" s="53">
        <v>305640</v>
      </c>
      <c r="E742" s="58"/>
      <c r="F742" s="59"/>
      <c r="G742" s="59"/>
      <c r="H742" s="59"/>
    </row>
    <row r="743" spans="1:8" x14ac:dyDescent="0.2">
      <c r="A743" s="48">
        <v>36878</v>
      </c>
      <c r="D743" s="53">
        <v>306258</v>
      </c>
      <c r="E743" s="58"/>
      <c r="F743" s="59"/>
      <c r="G743" s="59"/>
      <c r="H743" s="59"/>
    </row>
    <row r="744" spans="1:8" x14ac:dyDescent="0.2">
      <c r="A744" s="48">
        <v>36879</v>
      </c>
      <c r="D744" s="53">
        <v>293576</v>
      </c>
      <c r="E744" s="58"/>
      <c r="F744" s="59"/>
      <c r="G744" s="59"/>
      <c r="H744" s="59"/>
    </row>
    <row r="745" spans="1:8" x14ac:dyDescent="0.2">
      <c r="A745" s="48">
        <v>36880</v>
      </c>
      <c r="D745" s="53">
        <v>279003</v>
      </c>
      <c r="E745" s="58"/>
      <c r="F745" s="59"/>
      <c r="G745" s="59"/>
      <c r="H745" s="59"/>
    </row>
    <row r="746" spans="1:8" x14ac:dyDescent="0.2">
      <c r="A746" s="48">
        <v>36881</v>
      </c>
      <c r="D746" s="53">
        <v>180386</v>
      </c>
      <c r="E746" s="58"/>
      <c r="F746" s="59"/>
      <c r="G746" s="59"/>
      <c r="H746" s="59"/>
    </row>
    <row r="747" spans="1:8" x14ac:dyDescent="0.2">
      <c r="A747" s="48">
        <v>36882</v>
      </c>
      <c r="D747" s="53">
        <v>364759</v>
      </c>
      <c r="E747" s="58"/>
      <c r="F747" s="59"/>
      <c r="G747" s="59"/>
      <c r="H747" s="59"/>
    </row>
    <row r="748" spans="1:8" x14ac:dyDescent="0.2">
      <c r="A748" s="48">
        <v>36883</v>
      </c>
      <c r="D748" s="53">
        <v>420228</v>
      </c>
      <c r="E748" s="58"/>
      <c r="F748" s="59"/>
      <c r="G748" s="59"/>
      <c r="H748" s="59"/>
    </row>
    <row r="749" spans="1:8" x14ac:dyDescent="0.2">
      <c r="A749" s="48">
        <v>36884</v>
      </c>
      <c r="D749" s="53">
        <v>411223</v>
      </c>
      <c r="E749" s="58"/>
      <c r="F749" s="59"/>
      <c r="G749" s="59"/>
      <c r="H749" s="59"/>
    </row>
    <row r="750" spans="1:8" x14ac:dyDescent="0.2">
      <c r="A750" s="48">
        <v>36885</v>
      </c>
      <c r="D750" s="53">
        <v>411017</v>
      </c>
      <c r="E750" s="58"/>
      <c r="F750" s="59"/>
      <c r="G750" s="59"/>
      <c r="H750" s="59"/>
    </row>
    <row r="751" spans="1:8" x14ac:dyDescent="0.2">
      <c r="A751" s="48">
        <v>36886</v>
      </c>
      <c r="D751" s="53">
        <v>417070</v>
      </c>
      <c r="E751" s="58"/>
      <c r="F751" s="59"/>
      <c r="G751" s="59"/>
      <c r="H751" s="59"/>
    </row>
    <row r="752" spans="1:8" x14ac:dyDescent="0.2">
      <c r="A752" s="48">
        <v>36887</v>
      </c>
      <c r="D752" s="53">
        <v>427280</v>
      </c>
      <c r="E752" s="58"/>
      <c r="F752" s="59"/>
      <c r="G752" s="59"/>
      <c r="H752" s="59"/>
    </row>
    <row r="753" spans="1:12" x14ac:dyDescent="0.2">
      <c r="A753" s="48">
        <v>36888</v>
      </c>
      <c r="D753" s="53">
        <v>413609</v>
      </c>
      <c r="E753" s="58"/>
      <c r="F753" s="59"/>
      <c r="G753" s="59"/>
      <c r="H753" s="59"/>
    </row>
    <row r="754" spans="1:12" x14ac:dyDescent="0.2">
      <c r="A754" s="48">
        <v>36889</v>
      </c>
      <c r="D754" s="53">
        <v>352275</v>
      </c>
      <c r="E754" s="58"/>
      <c r="F754" s="59"/>
      <c r="G754" s="59"/>
      <c r="H754" s="59"/>
    </row>
    <row r="755" spans="1:12" x14ac:dyDescent="0.2">
      <c r="A755" s="48">
        <v>36890</v>
      </c>
      <c r="D755" s="53">
        <v>328622</v>
      </c>
      <c r="E755" s="58"/>
      <c r="F755" s="59"/>
      <c r="G755" s="59"/>
      <c r="H755" s="59"/>
    </row>
    <row r="756" spans="1:12" ht="15" x14ac:dyDescent="0.35">
      <c r="A756" s="48">
        <v>36891</v>
      </c>
      <c r="D756" s="53">
        <v>328879</v>
      </c>
      <c r="E756" s="58"/>
      <c r="F756" s="59">
        <f>SUM(D726:D756)</f>
        <v>9516798</v>
      </c>
      <c r="G756" s="59"/>
      <c r="H756" s="59">
        <f>F756/31</f>
        <v>306993.48387096776</v>
      </c>
      <c r="J756" s="62">
        <f>H756+H725+H695+H664+H634+H603+H572+H542+H511+H481+H450+H421</f>
        <v>4569800.9555061171</v>
      </c>
      <c r="L756" s="59">
        <f>J756/366</f>
        <v>12485.794960399227</v>
      </c>
    </row>
    <row r="757" spans="1:12" x14ac:dyDescent="0.2">
      <c r="A757" s="48">
        <v>36892</v>
      </c>
      <c r="D757" s="54">
        <v>344901</v>
      </c>
      <c r="E757" s="58"/>
      <c r="F757" s="59"/>
      <c r="G757" s="59"/>
      <c r="H757" s="59"/>
    </row>
    <row r="758" spans="1:12" x14ac:dyDescent="0.2">
      <c r="A758" s="48">
        <v>36893</v>
      </c>
      <c r="D758" s="54">
        <v>344901</v>
      </c>
      <c r="E758" s="58"/>
      <c r="F758" s="59"/>
      <c r="G758" s="59"/>
      <c r="H758" s="59"/>
    </row>
    <row r="759" spans="1:12" x14ac:dyDescent="0.2">
      <c r="A759" s="48">
        <v>36894</v>
      </c>
      <c r="D759" s="54">
        <v>253173</v>
      </c>
      <c r="E759" s="58"/>
      <c r="F759" s="59"/>
      <c r="G759" s="59"/>
      <c r="H759" s="59"/>
    </row>
    <row r="760" spans="1:12" x14ac:dyDescent="0.2">
      <c r="A760" s="48">
        <v>36895</v>
      </c>
      <c r="D760" s="54">
        <v>264802</v>
      </c>
      <c r="E760" s="58"/>
      <c r="F760" s="59"/>
      <c r="G760" s="59"/>
      <c r="H760" s="59"/>
    </row>
    <row r="761" spans="1:12" x14ac:dyDescent="0.2">
      <c r="A761" s="48">
        <v>36896</v>
      </c>
      <c r="D761" s="54">
        <v>248073</v>
      </c>
      <c r="E761" s="58"/>
      <c r="F761" s="59"/>
      <c r="G761" s="59"/>
      <c r="H761" s="59"/>
    </row>
    <row r="762" spans="1:12" x14ac:dyDescent="0.2">
      <c r="A762" s="48">
        <v>36897</v>
      </c>
      <c r="D762" s="54">
        <v>154358</v>
      </c>
      <c r="E762" s="58"/>
      <c r="F762" s="59"/>
      <c r="G762" s="59"/>
      <c r="H762" s="59"/>
    </row>
    <row r="763" spans="1:12" x14ac:dyDescent="0.2">
      <c r="A763" s="48">
        <v>36898</v>
      </c>
      <c r="D763" s="54">
        <v>153391</v>
      </c>
      <c r="E763" s="58"/>
      <c r="F763" s="59"/>
      <c r="G763" s="59"/>
      <c r="H763" s="59"/>
    </row>
    <row r="764" spans="1:12" x14ac:dyDescent="0.2">
      <c r="A764" s="48">
        <v>36899</v>
      </c>
      <c r="D764" s="54">
        <v>153391</v>
      </c>
      <c r="E764" s="58"/>
      <c r="F764" s="59"/>
      <c r="G764" s="59"/>
      <c r="H764" s="59"/>
    </row>
    <row r="765" spans="1:12" x14ac:dyDescent="0.2">
      <c r="A765" s="48">
        <v>36900</v>
      </c>
      <c r="D765" s="54">
        <v>147682</v>
      </c>
      <c r="E765" s="58"/>
      <c r="F765" s="59"/>
      <c r="G765" s="59"/>
      <c r="H765" s="59"/>
    </row>
    <row r="766" spans="1:12" x14ac:dyDescent="0.2">
      <c r="A766" s="48">
        <v>36901</v>
      </c>
      <c r="D766" s="54">
        <v>128754</v>
      </c>
      <c r="E766" s="58"/>
      <c r="F766" s="59"/>
      <c r="G766" s="59"/>
      <c r="H766" s="59"/>
    </row>
    <row r="767" spans="1:12" x14ac:dyDescent="0.2">
      <c r="A767" s="48">
        <v>36902</v>
      </c>
      <c r="D767" s="54">
        <v>221205</v>
      </c>
      <c r="E767" s="58"/>
      <c r="F767" s="59"/>
      <c r="G767" s="59"/>
      <c r="H767" s="59"/>
    </row>
    <row r="768" spans="1:12" x14ac:dyDescent="0.2">
      <c r="A768" s="48">
        <v>36903</v>
      </c>
      <c r="D768" s="54">
        <v>221466</v>
      </c>
      <c r="E768" s="58"/>
      <c r="F768" s="59"/>
      <c r="G768" s="59"/>
      <c r="H768" s="59"/>
    </row>
    <row r="769" spans="1:8" x14ac:dyDescent="0.2">
      <c r="A769" s="48">
        <v>36904</v>
      </c>
      <c r="D769" s="54">
        <v>265004</v>
      </c>
      <c r="E769" s="58"/>
      <c r="F769" s="59"/>
      <c r="G769" s="59"/>
      <c r="H769" s="59"/>
    </row>
    <row r="770" spans="1:8" x14ac:dyDescent="0.2">
      <c r="A770" s="48">
        <v>36905</v>
      </c>
      <c r="D770" s="54">
        <v>265004</v>
      </c>
      <c r="E770" s="58"/>
      <c r="F770" s="59"/>
      <c r="G770" s="59"/>
      <c r="H770" s="59"/>
    </row>
    <row r="771" spans="1:8" x14ac:dyDescent="0.2">
      <c r="A771" s="48">
        <v>36906</v>
      </c>
      <c r="D771" s="54">
        <v>265004</v>
      </c>
      <c r="E771" s="58"/>
      <c r="F771" s="59"/>
      <c r="G771" s="59"/>
      <c r="H771" s="59"/>
    </row>
    <row r="772" spans="1:8" x14ac:dyDescent="0.2">
      <c r="A772" s="48">
        <v>36907</v>
      </c>
      <c r="D772" s="54">
        <v>265004</v>
      </c>
      <c r="E772" s="58"/>
      <c r="F772" s="59"/>
      <c r="G772" s="59"/>
      <c r="H772" s="59"/>
    </row>
    <row r="773" spans="1:8" x14ac:dyDescent="0.2">
      <c r="A773" s="48">
        <v>36908</v>
      </c>
      <c r="D773" s="54">
        <v>233563</v>
      </c>
      <c r="E773" s="58"/>
      <c r="F773" s="59"/>
      <c r="G773" s="59"/>
      <c r="H773" s="59"/>
    </row>
    <row r="774" spans="1:8" x14ac:dyDescent="0.2">
      <c r="A774" s="48">
        <v>36909</v>
      </c>
      <c r="D774" s="54">
        <v>279847</v>
      </c>
      <c r="E774" s="58"/>
      <c r="F774" s="59"/>
      <c r="G774" s="59"/>
      <c r="H774" s="59"/>
    </row>
    <row r="775" spans="1:8" x14ac:dyDescent="0.2">
      <c r="A775" s="48">
        <v>36910</v>
      </c>
      <c r="D775" s="54">
        <v>321347</v>
      </c>
      <c r="E775" s="58"/>
      <c r="F775" s="59"/>
      <c r="G775" s="59"/>
      <c r="H775" s="59"/>
    </row>
    <row r="776" spans="1:8" x14ac:dyDescent="0.2">
      <c r="A776" s="48">
        <v>36911</v>
      </c>
      <c r="D776" s="54">
        <v>288647</v>
      </c>
      <c r="E776" s="58"/>
      <c r="F776" s="59"/>
      <c r="G776" s="59"/>
      <c r="H776" s="59"/>
    </row>
    <row r="777" spans="1:8" x14ac:dyDescent="0.2">
      <c r="A777" s="48">
        <v>36912</v>
      </c>
      <c r="D777" s="54">
        <v>288647</v>
      </c>
      <c r="E777" s="58"/>
      <c r="F777" s="59"/>
      <c r="G777" s="59"/>
      <c r="H777" s="59"/>
    </row>
    <row r="778" spans="1:8" x14ac:dyDescent="0.2">
      <c r="A778" s="48">
        <v>36913</v>
      </c>
      <c r="D778" s="54">
        <v>288647</v>
      </c>
      <c r="E778" s="58"/>
      <c r="F778" s="59"/>
      <c r="G778" s="59"/>
      <c r="H778" s="59"/>
    </row>
    <row r="779" spans="1:8" x14ac:dyDescent="0.2">
      <c r="A779" s="48">
        <v>36914</v>
      </c>
      <c r="D779" s="54">
        <v>336652</v>
      </c>
      <c r="E779" s="58"/>
      <c r="F779" s="59"/>
      <c r="G779" s="59"/>
      <c r="H779" s="59"/>
    </row>
    <row r="780" spans="1:8" x14ac:dyDescent="0.2">
      <c r="A780" s="48">
        <v>36915</v>
      </c>
      <c r="D780" s="54">
        <v>321145</v>
      </c>
      <c r="E780" s="58"/>
      <c r="F780" s="59"/>
      <c r="G780" s="59"/>
      <c r="H780" s="59"/>
    </row>
    <row r="781" spans="1:8" x14ac:dyDescent="0.2">
      <c r="A781" s="48">
        <v>36916</v>
      </c>
      <c r="D781" s="54">
        <v>329274</v>
      </c>
      <c r="E781" s="58"/>
      <c r="F781" s="59"/>
      <c r="G781" s="59"/>
      <c r="H781" s="59"/>
    </row>
    <row r="782" spans="1:8" x14ac:dyDescent="0.2">
      <c r="A782" s="48">
        <v>36917</v>
      </c>
      <c r="D782" s="54">
        <v>303487</v>
      </c>
      <c r="E782" s="58"/>
      <c r="F782" s="59"/>
      <c r="G782" s="59"/>
      <c r="H782" s="59"/>
    </row>
    <row r="783" spans="1:8" x14ac:dyDescent="0.2">
      <c r="A783" s="48">
        <v>36918</v>
      </c>
      <c r="D783" s="54">
        <v>308195</v>
      </c>
      <c r="E783" s="58"/>
      <c r="F783" s="59"/>
      <c r="G783" s="59"/>
      <c r="H783" s="59"/>
    </row>
    <row r="784" spans="1:8" x14ac:dyDescent="0.2">
      <c r="A784" s="48">
        <v>36919</v>
      </c>
      <c r="D784" s="54">
        <v>308195</v>
      </c>
      <c r="E784" s="58"/>
      <c r="F784" s="59"/>
      <c r="G784" s="59"/>
      <c r="H784" s="59"/>
    </row>
    <row r="785" spans="1:8" x14ac:dyDescent="0.2">
      <c r="A785" s="48">
        <v>36920</v>
      </c>
      <c r="D785" s="54">
        <v>308195</v>
      </c>
      <c r="E785" s="58"/>
      <c r="F785" s="59"/>
      <c r="G785" s="59"/>
      <c r="H785" s="59"/>
    </row>
    <row r="786" spans="1:8" x14ac:dyDescent="0.2">
      <c r="A786" s="48">
        <v>36921</v>
      </c>
      <c r="D786" s="54">
        <v>328925</v>
      </c>
      <c r="E786" s="58"/>
      <c r="F786" s="59"/>
      <c r="G786" s="59"/>
      <c r="H786" s="59"/>
    </row>
    <row r="787" spans="1:8" x14ac:dyDescent="0.2">
      <c r="A787" s="48">
        <v>36922</v>
      </c>
      <c r="D787" s="54">
        <v>285975</v>
      </c>
      <c r="E787" s="58"/>
      <c r="F787" s="59">
        <f>SUM(D757:D787)</f>
        <v>8226854</v>
      </c>
      <c r="G787" s="59"/>
      <c r="H787" s="59">
        <f>F787/31</f>
        <v>265382.38709677418</v>
      </c>
    </row>
    <row r="788" spans="1:8" x14ac:dyDescent="0.2">
      <c r="A788" s="48">
        <v>36923</v>
      </c>
      <c r="D788" s="53">
        <v>385909</v>
      </c>
      <c r="E788" s="58"/>
      <c r="F788" s="59"/>
      <c r="G788" s="59"/>
      <c r="H788" s="59"/>
    </row>
    <row r="789" spans="1:8" x14ac:dyDescent="0.2">
      <c r="A789" s="48">
        <v>36924</v>
      </c>
      <c r="D789" s="53">
        <v>404510</v>
      </c>
      <c r="E789" s="58"/>
      <c r="F789" s="59"/>
      <c r="G789" s="59"/>
      <c r="H789" s="59"/>
    </row>
    <row r="790" spans="1:8" x14ac:dyDescent="0.2">
      <c r="A790" s="48">
        <v>36925</v>
      </c>
      <c r="D790" s="53">
        <v>423415</v>
      </c>
      <c r="E790" s="58"/>
      <c r="F790" s="59"/>
      <c r="G790" s="59"/>
      <c r="H790" s="59"/>
    </row>
    <row r="791" spans="1:8" x14ac:dyDescent="0.2">
      <c r="A791" s="48">
        <v>36926</v>
      </c>
      <c r="D791" s="53">
        <v>423415</v>
      </c>
      <c r="E791" s="58"/>
      <c r="F791" s="59"/>
      <c r="G791" s="59"/>
      <c r="H791" s="59"/>
    </row>
    <row r="792" spans="1:8" x14ac:dyDescent="0.2">
      <c r="A792" s="48">
        <v>36927</v>
      </c>
      <c r="D792" s="53">
        <v>423415</v>
      </c>
      <c r="E792" s="58"/>
      <c r="F792" s="59"/>
      <c r="G792" s="59"/>
      <c r="H792" s="59"/>
    </row>
    <row r="793" spans="1:8" x14ac:dyDescent="0.2">
      <c r="A793" s="48">
        <v>36928</v>
      </c>
      <c r="D793" s="53">
        <v>389705</v>
      </c>
      <c r="E793" s="58"/>
      <c r="F793" s="59"/>
      <c r="G793" s="59"/>
      <c r="H793" s="59"/>
    </row>
    <row r="794" spans="1:8" x14ac:dyDescent="0.2">
      <c r="A794" s="48">
        <v>36929</v>
      </c>
      <c r="D794" s="53">
        <v>393232</v>
      </c>
      <c r="E794" s="58"/>
      <c r="F794" s="59"/>
      <c r="G794" s="59"/>
      <c r="H794" s="59"/>
    </row>
    <row r="795" spans="1:8" x14ac:dyDescent="0.2">
      <c r="A795" s="48">
        <v>36930</v>
      </c>
      <c r="D795" s="53">
        <v>511530</v>
      </c>
      <c r="E795" s="58"/>
      <c r="F795" s="59"/>
      <c r="G795" s="59"/>
      <c r="H795" s="59"/>
    </row>
    <row r="796" spans="1:8" x14ac:dyDescent="0.2">
      <c r="A796" s="48">
        <v>36931</v>
      </c>
      <c r="D796" s="53">
        <v>547573</v>
      </c>
      <c r="E796" s="58"/>
      <c r="F796" s="59"/>
      <c r="G796" s="59"/>
      <c r="H796" s="59"/>
    </row>
    <row r="797" spans="1:8" x14ac:dyDescent="0.2">
      <c r="A797" s="48">
        <v>36932</v>
      </c>
      <c r="D797" s="53">
        <v>548306</v>
      </c>
      <c r="E797" s="58"/>
      <c r="F797" s="59"/>
      <c r="G797" s="59"/>
      <c r="H797" s="59"/>
    </row>
    <row r="798" spans="1:8" x14ac:dyDescent="0.2">
      <c r="A798" s="48">
        <v>36933</v>
      </c>
      <c r="D798" s="53">
        <v>548306</v>
      </c>
      <c r="E798" s="58"/>
      <c r="F798" s="59"/>
      <c r="G798" s="59"/>
      <c r="H798" s="59"/>
    </row>
    <row r="799" spans="1:8" x14ac:dyDescent="0.2">
      <c r="A799" s="48">
        <v>36934</v>
      </c>
      <c r="D799" s="53">
        <v>548306</v>
      </c>
      <c r="E799" s="58"/>
      <c r="F799" s="59"/>
      <c r="G799" s="59"/>
      <c r="H799" s="59"/>
    </row>
    <row r="800" spans="1:8" x14ac:dyDescent="0.2">
      <c r="A800" s="48">
        <v>36935</v>
      </c>
      <c r="D800" s="53">
        <v>545690</v>
      </c>
      <c r="E800" s="58"/>
      <c r="F800" s="59"/>
      <c r="G800" s="59"/>
      <c r="H800" s="59"/>
    </row>
    <row r="801" spans="1:8" x14ac:dyDescent="0.2">
      <c r="A801" s="48">
        <v>36936</v>
      </c>
      <c r="D801" s="53">
        <v>550709</v>
      </c>
      <c r="E801" s="58"/>
      <c r="F801" s="59"/>
      <c r="G801" s="59"/>
      <c r="H801" s="59"/>
    </row>
    <row r="802" spans="1:8" x14ac:dyDescent="0.2">
      <c r="A802" s="48">
        <v>36937</v>
      </c>
      <c r="D802" s="53">
        <v>548420</v>
      </c>
      <c r="E802" s="58"/>
      <c r="F802" s="59"/>
      <c r="G802" s="59"/>
      <c r="H802" s="59"/>
    </row>
    <row r="803" spans="1:8" x14ac:dyDescent="0.2">
      <c r="A803" s="48">
        <v>36938</v>
      </c>
      <c r="D803" s="53">
        <v>225875</v>
      </c>
      <c r="E803" s="58"/>
      <c r="F803" s="59"/>
      <c r="G803" s="59"/>
      <c r="H803" s="59"/>
    </row>
    <row r="804" spans="1:8" x14ac:dyDescent="0.2">
      <c r="A804" s="48">
        <v>36939</v>
      </c>
      <c r="D804" s="53">
        <v>225091</v>
      </c>
      <c r="E804" s="58"/>
      <c r="F804" s="59"/>
      <c r="G804" s="59"/>
      <c r="H804" s="59"/>
    </row>
    <row r="805" spans="1:8" x14ac:dyDescent="0.2">
      <c r="A805" s="48">
        <v>36940</v>
      </c>
      <c r="D805" s="53">
        <v>344269</v>
      </c>
      <c r="E805" s="58"/>
      <c r="F805" s="59"/>
      <c r="G805" s="59"/>
      <c r="H805" s="59"/>
    </row>
    <row r="806" spans="1:8" x14ac:dyDescent="0.2">
      <c r="A806" s="48">
        <v>36941</v>
      </c>
      <c r="D806" s="53">
        <v>613268</v>
      </c>
      <c r="E806" s="58"/>
      <c r="F806" s="59"/>
      <c r="G806" s="59"/>
      <c r="H806" s="59"/>
    </row>
    <row r="807" spans="1:8" x14ac:dyDescent="0.2">
      <c r="A807" s="48">
        <v>36942</v>
      </c>
      <c r="D807" s="53">
        <v>613268</v>
      </c>
      <c r="E807" s="58"/>
      <c r="F807" s="59"/>
      <c r="G807" s="59"/>
      <c r="H807" s="59"/>
    </row>
    <row r="808" spans="1:8" x14ac:dyDescent="0.2">
      <c r="A808" s="48">
        <v>36943</v>
      </c>
      <c r="D808" s="53">
        <v>613755</v>
      </c>
      <c r="E808" s="58"/>
      <c r="F808" s="59"/>
      <c r="G808" s="59"/>
      <c r="H808" s="59"/>
    </row>
    <row r="809" spans="1:8" x14ac:dyDescent="0.2">
      <c r="A809" s="48">
        <v>36944</v>
      </c>
      <c r="D809" s="53">
        <v>613196</v>
      </c>
      <c r="E809" s="58"/>
      <c r="F809" s="59"/>
      <c r="G809" s="59"/>
      <c r="H809" s="59"/>
    </row>
    <row r="810" spans="1:8" x14ac:dyDescent="0.2">
      <c r="A810" s="48">
        <v>36945</v>
      </c>
      <c r="D810" s="53">
        <v>612711</v>
      </c>
      <c r="E810" s="58"/>
      <c r="F810" s="59"/>
      <c r="G810" s="59"/>
      <c r="H810" s="59"/>
    </row>
    <row r="811" spans="1:8" x14ac:dyDescent="0.2">
      <c r="A811" s="48">
        <v>36946</v>
      </c>
      <c r="D811" s="53">
        <v>613461</v>
      </c>
      <c r="E811" s="58"/>
      <c r="F811" s="59"/>
      <c r="G811" s="59"/>
      <c r="H811" s="59"/>
    </row>
    <row r="812" spans="1:8" x14ac:dyDescent="0.2">
      <c r="A812" s="48">
        <v>36947</v>
      </c>
      <c r="D812" s="53">
        <v>613461</v>
      </c>
      <c r="E812" s="58"/>
      <c r="F812" s="59"/>
      <c r="G812" s="59"/>
      <c r="H812" s="59"/>
    </row>
    <row r="813" spans="1:8" x14ac:dyDescent="0.2">
      <c r="A813" s="48">
        <v>36948</v>
      </c>
      <c r="D813" s="53">
        <v>613461</v>
      </c>
      <c r="E813" s="58"/>
      <c r="F813" s="59"/>
      <c r="G813" s="59"/>
      <c r="H813" s="59"/>
    </row>
    <row r="814" spans="1:8" x14ac:dyDescent="0.2">
      <c r="A814" s="48">
        <v>36949</v>
      </c>
      <c r="D814" s="53">
        <v>605419</v>
      </c>
      <c r="E814" s="58"/>
      <c r="F814" s="59"/>
      <c r="G814" s="59"/>
      <c r="H814" s="59"/>
    </row>
    <row r="815" spans="1:8" x14ac:dyDescent="0.2">
      <c r="A815" s="48">
        <v>36950</v>
      </c>
      <c r="D815" s="53">
        <v>613000</v>
      </c>
      <c r="E815" s="58"/>
      <c r="F815" s="59">
        <f>SUM(D788:D815)</f>
        <v>14112676</v>
      </c>
      <c r="G815" s="59"/>
      <c r="H815" s="59">
        <f>F815/28</f>
        <v>504024.14285714284</v>
      </c>
    </row>
    <row r="816" spans="1:8" x14ac:dyDescent="0.2">
      <c r="A816" s="48">
        <v>36951</v>
      </c>
      <c r="D816" s="54">
        <v>581660</v>
      </c>
      <c r="E816" s="58"/>
      <c r="F816" s="59"/>
      <c r="G816" s="59"/>
      <c r="H816" s="59"/>
    </row>
    <row r="817" spans="1:8" x14ac:dyDescent="0.2">
      <c r="A817" s="48">
        <v>36952</v>
      </c>
      <c r="D817" s="54">
        <v>601240</v>
      </c>
      <c r="E817" s="58"/>
      <c r="F817" s="59"/>
      <c r="G817" s="59"/>
      <c r="H817" s="59"/>
    </row>
    <row r="818" spans="1:8" x14ac:dyDescent="0.2">
      <c r="A818" s="48">
        <v>36953</v>
      </c>
      <c r="D818" s="54">
        <v>585645</v>
      </c>
      <c r="E818" s="58"/>
      <c r="F818" s="59"/>
      <c r="G818" s="59"/>
      <c r="H818" s="59"/>
    </row>
    <row r="819" spans="1:8" x14ac:dyDescent="0.2">
      <c r="A819" s="48">
        <v>36954</v>
      </c>
      <c r="D819" s="54">
        <v>585645</v>
      </c>
      <c r="E819" s="58"/>
      <c r="F819" s="59"/>
      <c r="G819" s="59"/>
      <c r="H819" s="59"/>
    </row>
    <row r="820" spans="1:8" x14ac:dyDescent="0.2">
      <c r="A820" s="48">
        <v>36955</v>
      </c>
      <c r="D820" s="54">
        <v>585645</v>
      </c>
      <c r="E820" s="58"/>
      <c r="F820" s="59"/>
      <c r="G820" s="59"/>
      <c r="H820" s="59"/>
    </row>
    <row r="821" spans="1:8" x14ac:dyDescent="0.2">
      <c r="A821" s="48">
        <v>36956</v>
      </c>
      <c r="D821" s="54">
        <v>601537</v>
      </c>
      <c r="E821" s="58"/>
      <c r="F821" s="59"/>
      <c r="G821" s="59"/>
      <c r="H821" s="59"/>
    </row>
    <row r="822" spans="1:8" x14ac:dyDescent="0.2">
      <c r="A822" s="48">
        <v>36957</v>
      </c>
      <c r="D822" s="54">
        <v>607528</v>
      </c>
      <c r="E822" s="58"/>
      <c r="F822" s="59"/>
      <c r="G822" s="59"/>
      <c r="H822" s="59"/>
    </row>
    <row r="823" spans="1:8" x14ac:dyDescent="0.2">
      <c r="A823" s="48">
        <v>36958</v>
      </c>
      <c r="D823" s="54">
        <v>604814</v>
      </c>
      <c r="E823" s="58"/>
      <c r="F823" s="59"/>
      <c r="G823" s="59"/>
      <c r="H823" s="59"/>
    </row>
    <row r="824" spans="1:8" x14ac:dyDescent="0.2">
      <c r="A824" s="48">
        <f>A823+1</f>
        <v>36959</v>
      </c>
      <c r="D824" s="54"/>
      <c r="E824" s="58"/>
      <c r="F824" s="59"/>
      <c r="G824" s="59"/>
      <c r="H824" s="59"/>
    </row>
    <row r="825" spans="1:8" x14ac:dyDescent="0.2">
      <c r="A825" s="48">
        <f t="shared" ref="A825:A846" si="3">A824+1</f>
        <v>36960</v>
      </c>
      <c r="D825" s="54"/>
      <c r="E825" s="58"/>
      <c r="F825" s="59"/>
      <c r="G825" s="59"/>
      <c r="H825" s="59"/>
    </row>
    <row r="826" spans="1:8" x14ac:dyDescent="0.2">
      <c r="A826" s="48">
        <f t="shared" si="3"/>
        <v>36961</v>
      </c>
      <c r="D826" s="54"/>
      <c r="E826" s="58"/>
      <c r="F826" s="59"/>
      <c r="G826" s="59"/>
      <c r="H826" s="59"/>
    </row>
    <row r="827" spans="1:8" x14ac:dyDescent="0.2">
      <c r="A827" s="48">
        <f t="shared" si="3"/>
        <v>36962</v>
      </c>
      <c r="D827" s="54"/>
      <c r="E827" s="58"/>
      <c r="F827" s="59"/>
      <c r="G827" s="59"/>
      <c r="H827" s="59"/>
    </row>
    <row r="828" spans="1:8" x14ac:dyDescent="0.2">
      <c r="A828" s="48">
        <f t="shared" si="3"/>
        <v>36963</v>
      </c>
      <c r="D828" s="54"/>
      <c r="E828" s="58"/>
      <c r="F828" s="59"/>
      <c r="G828" s="59"/>
      <c r="H828" s="59"/>
    </row>
    <row r="829" spans="1:8" x14ac:dyDescent="0.2">
      <c r="A829" s="48">
        <f t="shared" si="3"/>
        <v>36964</v>
      </c>
      <c r="D829" s="54"/>
      <c r="E829" s="58"/>
      <c r="F829" s="59"/>
      <c r="G829" s="59"/>
      <c r="H829" s="59"/>
    </row>
    <row r="830" spans="1:8" x14ac:dyDescent="0.2">
      <c r="A830" s="48">
        <f t="shared" si="3"/>
        <v>36965</v>
      </c>
      <c r="D830" s="54"/>
      <c r="E830" s="58"/>
      <c r="F830" s="59"/>
      <c r="G830" s="59"/>
      <c r="H830" s="59"/>
    </row>
    <row r="831" spans="1:8" x14ac:dyDescent="0.2">
      <c r="A831" s="48">
        <f t="shared" si="3"/>
        <v>36966</v>
      </c>
      <c r="D831" s="54"/>
      <c r="E831" s="58"/>
      <c r="F831" s="59"/>
      <c r="G831" s="59"/>
      <c r="H831" s="59"/>
    </row>
    <row r="832" spans="1:8" x14ac:dyDescent="0.2">
      <c r="A832" s="48">
        <f t="shared" si="3"/>
        <v>36967</v>
      </c>
      <c r="D832" s="54"/>
      <c r="E832" s="58"/>
      <c r="F832" s="59"/>
      <c r="G832" s="59"/>
      <c r="H832" s="59"/>
    </row>
    <row r="833" spans="1:8" x14ac:dyDescent="0.2">
      <c r="A833" s="48">
        <f t="shared" si="3"/>
        <v>36968</v>
      </c>
      <c r="D833" s="54"/>
      <c r="E833" s="58"/>
      <c r="F833" s="59"/>
      <c r="G833" s="59"/>
      <c r="H833" s="59"/>
    </row>
    <row r="834" spans="1:8" x14ac:dyDescent="0.2">
      <c r="A834" s="48">
        <f t="shared" si="3"/>
        <v>36969</v>
      </c>
      <c r="D834" s="54"/>
      <c r="E834" s="58"/>
      <c r="F834" s="59"/>
      <c r="G834" s="59"/>
      <c r="H834" s="59"/>
    </row>
    <row r="835" spans="1:8" x14ac:dyDescent="0.2">
      <c r="A835" s="48">
        <f t="shared" si="3"/>
        <v>36970</v>
      </c>
      <c r="D835" s="54"/>
      <c r="E835" s="58"/>
      <c r="F835" s="59"/>
      <c r="G835" s="59"/>
      <c r="H835" s="59"/>
    </row>
    <row r="836" spans="1:8" x14ac:dyDescent="0.2">
      <c r="A836" s="48">
        <f t="shared" si="3"/>
        <v>36971</v>
      </c>
      <c r="D836" s="54"/>
      <c r="E836" s="58"/>
      <c r="F836" s="59"/>
      <c r="G836" s="59"/>
      <c r="H836" s="59"/>
    </row>
    <row r="837" spans="1:8" x14ac:dyDescent="0.2">
      <c r="A837" s="48">
        <f t="shared" si="3"/>
        <v>36972</v>
      </c>
      <c r="D837" s="54"/>
      <c r="E837" s="58"/>
      <c r="F837" s="59"/>
      <c r="G837" s="59"/>
      <c r="H837" s="59"/>
    </row>
    <row r="838" spans="1:8" x14ac:dyDescent="0.2">
      <c r="A838" s="48">
        <f t="shared" si="3"/>
        <v>36973</v>
      </c>
      <c r="D838" s="54"/>
      <c r="E838" s="58"/>
      <c r="F838" s="59"/>
      <c r="G838" s="59"/>
      <c r="H838" s="59"/>
    </row>
    <row r="839" spans="1:8" x14ac:dyDescent="0.2">
      <c r="A839" s="48">
        <f t="shared" si="3"/>
        <v>36974</v>
      </c>
      <c r="D839" s="54"/>
      <c r="E839" s="58"/>
      <c r="F839" s="59"/>
      <c r="G839" s="59"/>
      <c r="H839" s="59"/>
    </row>
    <row r="840" spans="1:8" x14ac:dyDescent="0.2">
      <c r="A840" s="48">
        <f t="shared" si="3"/>
        <v>36975</v>
      </c>
      <c r="D840" s="54"/>
      <c r="E840" s="58"/>
      <c r="F840" s="59"/>
      <c r="G840" s="59"/>
      <c r="H840" s="59"/>
    </row>
    <row r="841" spans="1:8" x14ac:dyDescent="0.2">
      <c r="A841" s="48">
        <f t="shared" si="3"/>
        <v>36976</v>
      </c>
      <c r="D841" s="54"/>
      <c r="E841" s="58"/>
      <c r="F841" s="59"/>
      <c r="G841" s="59"/>
      <c r="H841" s="59"/>
    </row>
    <row r="842" spans="1:8" x14ac:dyDescent="0.2">
      <c r="A842" s="48">
        <f t="shared" si="3"/>
        <v>36977</v>
      </c>
      <c r="D842" s="54"/>
      <c r="E842" s="58"/>
      <c r="F842" s="59"/>
      <c r="G842" s="59"/>
      <c r="H842" s="59"/>
    </row>
    <row r="843" spans="1:8" x14ac:dyDescent="0.2">
      <c r="A843" s="48">
        <f>A842+1</f>
        <v>36978</v>
      </c>
      <c r="D843" s="54"/>
      <c r="E843" s="58"/>
      <c r="F843" s="59"/>
      <c r="G843" s="59"/>
      <c r="H843" s="59"/>
    </row>
    <row r="844" spans="1:8" x14ac:dyDescent="0.2">
      <c r="A844" s="48">
        <f t="shared" si="3"/>
        <v>36979</v>
      </c>
      <c r="D844" s="54"/>
      <c r="E844" s="58"/>
      <c r="F844" s="59"/>
      <c r="G844" s="59"/>
      <c r="H844" s="59"/>
    </row>
    <row r="845" spans="1:8" x14ac:dyDescent="0.2">
      <c r="A845" s="48">
        <f>A844+1</f>
        <v>36980</v>
      </c>
      <c r="D845" s="54"/>
      <c r="E845" s="58"/>
      <c r="F845" s="59"/>
      <c r="G845" s="59"/>
      <c r="H845" s="59"/>
    </row>
    <row r="846" spans="1:8" x14ac:dyDescent="0.2">
      <c r="A846" s="48">
        <f t="shared" si="3"/>
        <v>36981</v>
      </c>
      <c r="D846" s="54"/>
      <c r="E846" s="58"/>
      <c r="F846" s="59">
        <f>SUM(D816:D846)</f>
        <v>4753714</v>
      </c>
      <c r="G846" s="59"/>
      <c r="H846" s="59">
        <f>F846/31</f>
        <v>153345.61290322582</v>
      </c>
    </row>
  </sheetData>
  <mergeCells count="2">
    <mergeCell ref="B5:D5"/>
    <mergeCell ref="E5:G5"/>
  </mergeCells>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R69"/>
  <sheetViews>
    <sheetView topLeftCell="F33" workbookViewId="0">
      <selection activeCell="L46" sqref="L46"/>
    </sheetView>
  </sheetViews>
  <sheetFormatPr defaultRowHeight="12.75" x14ac:dyDescent="0.2"/>
  <cols>
    <col min="1" max="1" width="19.85546875" customWidth="1"/>
    <col min="2" max="2" width="17" customWidth="1"/>
    <col min="3" max="3" width="17.28515625" customWidth="1"/>
    <col min="4" max="4" width="16.140625" customWidth="1"/>
    <col min="5" max="5" width="22" bestFit="1" customWidth="1"/>
    <col min="6" max="6" width="24.85546875" bestFit="1" customWidth="1"/>
    <col min="7" max="7" width="17.42578125" bestFit="1" customWidth="1"/>
    <col min="8" max="8" width="14.42578125" bestFit="1" customWidth="1"/>
    <col min="9" max="9" width="19.42578125" customWidth="1"/>
    <col min="10" max="10" width="12.85546875" bestFit="1" customWidth="1"/>
    <col min="11" max="11" width="16.5703125" bestFit="1" customWidth="1"/>
    <col min="18" max="18" width="10.7109375" customWidth="1"/>
  </cols>
  <sheetData>
    <row r="1" spans="1:18" x14ac:dyDescent="0.2">
      <c r="A1" s="1" t="s">
        <v>54</v>
      </c>
      <c r="D1" t="s">
        <v>55</v>
      </c>
    </row>
    <row r="2" spans="1:18" x14ac:dyDescent="0.2">
      <c r="A2" t="s">
        <v>90</v>
      </c>
      <c r="C2" t="s">
        <v>91</v>
      </c>
      <c r="E2" t="s">
        <v>92</v>
      </c>
      <c r="J2" t="s">
        <v>73</v>
      </c>
      <c r="K2" t="s">
        <v>72</v>
      </c>
      <c r="L2" t="s">
        <v>71</v>
      </c>
    </row>
    <row r="3" spans="1:18" x14ac:dyDescent="0.2">
      <c r="A3" t="s">
        <v>57</v>
      </c>
      <c r="J3" s="9">
        <f>F22*35.315</f>
        <v>4423556.8999999994</v>
      </c>
      <c r="K3" s="9">
        <f>J3*610</f>
        <v>2698369708.9999995</v>
      </c>
      <c r="L3">
        <f>K3*0.001</f>
        <v>2698369.7089999998</v>
      </c>
    </row>
    <row r="4" spans="1:18" x14ac:dyDescent="0.2">
      <c r="B4" t="s">
        <v>56</v>
      </c>
      <c r="D4" t="s">
        <v>82</v>
      </c>
    </row>
    <row r="6" spans="1:18" x14ac:dyDescent="0.2">
      <c r="A6" t="s">
        <v>74</v>
      </c>
      <c r="C6" t="s">
        <v>83</v>
      </c>
      <c r="H6" s="44" t="s">
        <v>152</v>
      </c>
      <c r="I6" s="45"/>
      <c r="J6" s="45"/>
      <c r="K6" s="45"/>
      <c r="L6" s="45"/>
      <c r="M6" s="45"/>
      <c r="N6" s="45"/>
      <c r="O6" s="45"/>
      <c r="P6" s="45"/>
    </row>
    <row r="7" spans="1:18" x14ac:dyDescent="0.2">
      <c r="A7" t="s">
        <v>85</v>
      </c>
      <c r="C7" s="11" t="s">
        <v>75</v>
      </c>
      <c r="D7" s="12" t="s">
        <v>76</v>
      </c>
      <c r="E7" s="12" t="s">
        <v>77</v>
      </c>
      <c r="F7" s="12" t="s">
        <v>78</v>
      </c>
      <c r="J7" s="97">
        <v>1999</v>
      </c>
      <c r="K7" s="98" t="s">
        <v>85</v>
      </c>
      <c r="L7" s="98"/>
      <c r="M7" s="99" t="s">
        <v>75</v>
      </c>
      <c r="N7" s="100" t="s">
        <v>76</v>
      </c>
      <c r="O7" s="100" t="s">
        <v>77</v>
      </c>
      <c r="P7" s="100" t="s">
        <v>78</v>
      </c>
      <c r="Q7" s="98"/>
      <c r="R7" s="98"/>
    </row>
    <row r="8" spans="1:18" x14ac:dyDescent="0.2">
      <c r="A8" t="s">
        <v>79</v>
      </c>
      <c r="J8" s="98"/>
      <c r="K8" s="98" t="s">
        <v>79</v>
      </c>
      <c r="L8" s="98"/>
      <c r="M8" s="98"/>
      <c r="N8" s="98"/>
      <c r="O8" s="98"/>
      <c r="P8" s="98"/>
      <c r="Q8" s="98"/>
      <c r="R8" s="98"/>
    </row>
    <row r="9" spans="1:18" x14ac:dyDescent="0.2">
      <c r="B9" t="s">
        <v>59</v>
      </c>
      <c r="C9">
        <v>8.9</v>
      </c>
      <c r="D9">
        <v>0</v>
      </c>
      <c r="E9">
        <v>2.4</v>
      </c>
      <c r="F9" s="14">
        <v>8.34</v>
      </c>
      <c r="J9" s="98"/>
      <c r="K9" s="98"/>
      <c r="L9" s="98" t="s">
        <v>59</v>
      </c>
      <c r="M9" s="98">
        <v>8.9</v>
      </c>
      <c r="N9" s="98">
        <v>13.3</v>
      </c>
      <c r="O9" s="98">
        <v>2.4</v>
      </c>
      <c r="P9" s="101">
        <v>8.34</v>
      </c>
      <c r="Q9" s="98"/>
      <c r="R9" s="98"/>
    </row>
    <row r="10" spans="1:18" x14ac:dyDescent="0.2">
      <c r="B10" t="s">
        <v>80</v>
      </c>
      <c r="C10">
        <v>16.3</v>
      </c>
      <c r="D10">
        <v>17.3</v>
      </c>
      <c r="E10">
        <v>22.1</v>
      </c>
      <c r="F10" s="14">
        <v>14.02</v>
      </c>
      <c r="J10" s="98"/>
      <c r="K10" s="98"/>
      <c r="L10" s="98" t="s">
        <v>80</v>
      </c>
      <c r="M10" s="98">
        <v>16.3</v>
      </c>
      <c r="N10" s="98">
        <v>10.65</v>
      </c>
      <c r="O10" s="98">
        <v>22.1</v>
      </c>
      <c r="P10" s="101">
        <v>14.02</v>
      </c>
      <c r="Q10" s="98"/>
      <c r="R10" s="98"/>
    </row>
    <row r="11" spans="1:18" x14ac:dyDescent="0.2">
      <c r="A11" t="s">
        <v>81</v>
      </c>
      <c r="F11" s="14"/>
      <c r="J11" s="98"/>
      <c r="K11" s="98" t="s">
        <v>81</v>
      </c>
      <c r="L11" s="98"/>
      <c r="M11" s="98"/>
      <c r="N11" s="98"/>
      <c r="O11" s="98"/>
      <c r="P11" s="101"/>
      <c r="Q11" s="98"/>
      <c r="R11" s="98"/>
    </row>
    <row r="12" spans="1:18" x14ac:dyDescent="0.2">
      <c r="B12" t="s">
        <v>59</v>
      </c>
      <c r="C12">
        <v>0</v>
      </c>
      <c r="D12">
        <v>0</v>
      </c>
      <c r="E12">
        <v>0</v>
      </c>
      <c r="F12" s="15">
        <v>0</v>
      </c>
      <c r="G12" s="8"/>
      <c r="H12" s="8"/>
      <c r="I12" s="8"/>
      <c r="J12" s="98"/>
      <c r="K12" s="98"/>
      <c r="L12" s="98" t="s">
        <v>59</v>
      </c>
      <c r="M12" s="98">
        <v>1.1000000000000001</v>
      </c>
      <c r="N12" s="98">
        <v>0</v>
      </c>
      <c r="O12" s="98">
        <v>0</v>
      </c>
      <c r="P12" s="102">
        <v>0</v>
      </c>
      <c r="Q12" s="103"/>
      <c r="R12" s="103"/>
    </row>
    <row r="13" spans="1:18" x14ac:dyDescent="0.2">
      <c r="B13" t="s">
        <v>80</v>
      </c>
      <c r="C13">
        <v>4.4000000000000004</v>
      </c>
      <c r="D13">
        <v>2.6</v>
      </c>
      <c r="E13">
        <v>0</v>
      </c>
      <c r="F13" s="15">
        <v>7.22</v>
      </c>
      <c r="G13" s="8"/>
      <c r="H13" s="8"/>
      <c r="I13" s="8"/>
      <c r="J13" s="98"/>
      <c r="K13" s="98"/>
      <c r="L13" s="98" t="s">
        <v>80</v>
      </c>
      <c r="M13" s="98">
        <v>0</v>
      </c>
      <c r="N13" s="98">
        <v>2.6</v>
      </c>
      <c r="O13" s="98">
        <v>0</v>
      </c>
      <c r="P13" s="102">
        <v>7.22</v>
      </c>
      <c r="Q13" s="103"/>
      <c r="R13" s="103"/>
    </row>
    <row r="14" spans="1:18" x14ac:dyDescent="0.2">
      <c r="C14" s="3"/>
      <c r="D14" s="3"/>
      <c r="E14" s="3"/>
      <c r="F14" s="13"/>
      <c r="G14" s="8"/>
      <c r="H14" s="8" t="s">
        <v>89</v>
      </c>
      <c r="I14" s="8"/>
      <c r="J14" s="98"/>
      <c r="K14" s="98"/>
      <c r="L14" s="98" t="s">
        <v>168</v>
      </c>
      <c r="M14" s="98">
        <v>2.6</v>
      </c>
      <c r="N14" s="98"/>
      <c r="O14" s="98"/>
      <c r="P14" s="102"/>
      <c r="Q14" s="103"/>
      <c r="R14" s="103"/>
    </row>
    <row r="15" spans="1:18" x14ac:dyDescent="0.2">
      <c r="B15" t="s">
        <v>85</v>
      </c>
      <c r="C15">
        <f>SUM(C8:C14)</f>
        <v>29.6</v>
      </c>
      <c r="D15">
        <f>SUM(D8:D14)</f>
        <v>19.900000000000002</v>
      </c>
      <c r="E15">
        <f>SUM(E8:E14)</f>
        <v>24.5</v>
      </c>
      <c r="F15">
        <f>SUM(F8:F14)</f>
        <v>29.58</v>
      </c>
      <c r="G15" s="47">
        <f>SUM(C15:F15)</f>
        <v>103.58</v>
      </c>
      <c r="H15" s="15">
        <f>SUM(C15:F15)/4</f>
        <v>25.895</v>
      </c>
      <c r="I15" s="8"/>
      <c r="J15" s="98" t="s">
        <v>176</v>
      </c>
      <c r="K15" s="98"/>
      <c r="L15" s="98" t="s">
        <v>167</v>
      </c>
      <c r="M15" s="98">
        <v>2.6</v>
      </c>
      <c r="N15" s="98"/>
      <c r="O15" s="98"/>
      <c r="P15" s="102"/>
      <c r="Q15" s="103"/>
      <c r="R15" s="103" t="s">
        <v>89</v>
      </c>
    </row>
    <row r="16" spans="1:18" x14ac:dyDescent="0.2">
      <c r="B16" t="s">
        <v>86</v>
      </c>
      <c r="C16" s="16">
        <f>C15/91</f>
        <v>0.32527472527472528</v>
      </c>
      <c r="D16" s="16">
        <f>D15/91</f>
        <v>0.21868131868131871</v>
      </c>
      <c r="E16" s="16">
        <f>E15/92</f>
        <v>0.26630434782608697</v>
      </c>
      <c r="F16" s="16">
        <f>F15/92</f>
        <v>0.32152173913043475</v>
      </c>
      <c r="G16" s="111"/>
      <c r="H16" s="18">
        <f>SUM(C16:F16)/4</f>
        <v>0.28294553272814144</v>
      </c>
      <c r="I16" s="8"/>
      <c r="J16" s="98"/>
      <c r="K16" s="98"/>
      <c r="L16" s="98"/>
      <c r="M16" s="104"/>
      <c r="N16" s="104"/>
      <c r="O16" s="104"/>
      <c r="P16" s="105"/>
      <c r="Q16" s="106">
        <f>SUM(M17:P17)</f>
        <v>112.13000000000001</v>
      </c>
      <c r="R16" s="102">
        <f>SUM(M17:P17)/4</f>
        <v>28.032500000000002</v>
      </c>
    </row>
    <row r="17" spans="1:18" x14ac:dyDescent="0.2">
      <c r="B17" t="s">
        <v>87</v>
      </c>
      <c r="C17" s="46">
        <f>C16*1000</f>
        <v>325.27472527472531</v>
      </c>
      <c r="D17" s="46">
        <f>D16*1000</f>
        <v>218.68131868131871</v>
      </c>
      <c r="E17" s="46">
        <f>E16*1000</f>
        <v>266.304347826087</v>
      </c>
      <c r="F17" s="46">
        <f>F16*1000</f>
        <v>321.52173913043475</v>
      </c>
      <c r="G17" s="111"/>
      <c r="H17" s="17">
        <f>SUM(C17:F17)/4</f>
        <v>282.94553272814142</v>
      </c>
      <c r="I17" s="8"/>
      <c r="J17" s="98"/>
      <c r="K17" s="98"/>
      <c r="L17" s="98" t="s">
        <v>85</v>
      </c>
      <c r="M17" s="98">
        <f>SUM(M8:M16)</f>
        <v>31.500000000000007</v>
      </c>
      <c r="N17" s="98">
        <f>SUM(N8:N16)</f>
        <v>26.550000000000004</v>
      </c>
      <c r="O17" s="98">
        <f>SUM(O8:O16)</f>
        <v>24.5</v>
      </c>
      <c r="P17" s="98">
        <f>SUM(P8:P16)</f>
        <v>29.58</v>
      </c>
      <c r="Q17" s="106">
        <f>SUM(M18:P18)</f>
        <v>1.2257381748686098</v>
      </c>
      <c r="R17" s="107">
        <f>SUM(M18:P18)/4</f>
        <v>0.30643454371715245</v>
      </c>
    </row>
    <row r="18" spans="1:18" x14ac:dyDescent="0.2">
      <c r="G18" s="8"/>
      <c r="H18" s="8"/>
      <c r="I18" s="8"/>
      <c r="J18" s="98"/>
      <c r="K18" s="98"/>
      <c r="L18" s="98" t="s">
        <v>86</v>
      </c>
      <c r="M18" s="108">
        <f>M17/91</f>
        <v>0.34615384615384626</v>
      </c>
      <c r="N18" s="108">
        <f>N17/91</f>
        <v>0.29175824175824183</v>
      </c>
      <c r="O18" s="108">
        <f>O17/92</f>
        <v>0.26630434782608697</v>
      </c>
      <c r="P18" s="108">
        <f>P17/92</f>
        <v>0.32152173913043475</v>
      </c>
      <c r="Q18" s="106">
        <f>SUM(M19:P19)</f>
        <v>1225.7381748686098</v>
      </c>
      <c r="R18" s="109">
        <f>SUM(M19:P19)/4</f>
        <v>306.43454371715245</v>
      </c>
    </row>
    <row r="19" spans="1:18" x14ac:dyDescent="0.2">
      <c r="F19" s="238" t="s">
        <v>62</v>
      </c>
      <c r="G19" s="238"/>
      <c r="H19" s="238"/>
      <c r="I19" s="238"/>
      <c r="J19" s="98"/>
      <c r="K19" s="98"/>
      <c r="L19" s="98" t="s">
        <v>87</v>
      </c>
      <c r="M19" s="110">
        <f>M18*1000</f>
        <v>346.15384615384625</v>
      </c>
      <c r="N19" s="110">
        <f>N18*1000</f>
        <v>291.75824175824181</v>
      </c>
      <c r="O19" s="110">
        <f>O18*1000</f>
        <v>266.304347826087</v>
      </c>
      <c r="P19" s="110">
        <f>P18*1000</f>
        <v>321.52173913043475</v>
      </c>
      <c r="Q19" s="98"/>
      <c r="R19" s="98"/>
    </row>
    <row r="20" spans="1:18" x14ac:dyDescent="0.2">
      <c r="A20" t="s">
        <v>58</v>
      </c>
      <c r="C20" t="s">
        <v>84</v>
      </c>
      <c r="F20" s="8" t="s">
        <v>68</v>
      </c>
      <c r="G20" s="8" t="s">
        <v>68</v>
      </c>
      <c r="H20" s="8" t="s">
        <v>69</v>
      </c>
      <c r="I20" s="8" t="s">
        <v>69</v>
      </c>
    </row>
    <row r="21" spans="1:18" x14ac:dyDescent="0.2">
      <c r="A21" s="8" t="s">
        <v>61</v>
      </c>
      <c r="C21" s="10" t="s">
        <v>88</v>
      </c>
      <c r="F21" s="8" t="s">
        <v>66</v>
      </c>
      <c r="G21" s="8" t="s">
        <v>67</v>
      </c>
      <c r="H21" s="8" t="s">
        <v>67</v>
      </c>
      <c r="I21" s="8" t="s">
        <v>65</v>
      </c>
      <c r="K21" s="8" t="s">
        <v>63</v>
      </c>
      <c r="M21" s="8" t="s">
        <v>64</v>
      </c>
    </row>
    <row r="22" spans="1:18" x14ac:dyDescent="0.2">
      <c r="A22" t="s">
        <v>70</v>
      </c>
      <c r="C22" s="6">
        <v>36957</v>
      </c>
      <c r="F22" s="9">
        <v>125260</v>
      </c>
      <c r="G22" s="9">
        <f>F22*35.315</f>
        <v>4423556.8999999994</v>
      </c>
      <c r="H22" s="9">
        <f>G22*610</f>
        <v>2698369708.9999995</v>
      </c>
      <c r="I22" s="9">
        <f>F22*23.161</f>
        <v>2901146.8600000003</v>
      </c>
      <c r="K22" t="s">
        <v>59</v>
      </c>
      <c r="M22" t="s">
        <v>60</v>
      </c>
    </row>
    <row r="23" spans="1:18" x14ac:dyDescent="0.2">
      <c r="G23" s="9">
        <f t="shared" ref="G23:G31" si="0">F23*35.315</f>
        <v>0</v>
      </c>
      <c r="H23" s="9">
        <f>-(H22*0.0175)</f>
        <v>-47221469.907499999</v>
      </c>
      <c r="I23" s="9">
        <f t="shared" ref="I23:I37" si="1">F23*23.161</f>
        <v>0</v>
      </c>
    </row>
    <row r="24" spans="1:18" x14ac:dyDescent="0.2">
      <c r="C24" s="6"/>
      <c r="G24" s="9">
        <f t="shared" si="0"/>
        <v>0</v>
      </c>
      <c r="H24" s="35">
        <f>SUM(H22:H23)</f>
        <v>2651148239.0924997</v>
      </c>
      <c r="I24" s="9">
        <f t="shared" si="1"/>
        <v>0</v>
      </c>
    </row>
    <row r="25" spans="1:18" x14ac:dyDescent="0.2">
      <c r="A25" t="s">
        <v>173</v>
      </c>
      <c r="C25" s="6">
        <v>36968</v>
      </c>
      <c r="G25" s="9">
        <f t="shared" si="0"/>
        <v>0</v>
      </c>
      <c r="H25" s="35"/>
      <c r="I25" s="9">
        <f t="shared" si="1"/>
        <v>0</v>
      </c>
    </row>
    <row r="26" spans="1:18" x14ac:dyDescent="0.2">
      <c r="C26" s="6"/>
      <c r="G26" s="9"/>
      <c r="H26" s="35"/>
      <c r="I26" s="9">
        <f t="shared" si="1"/>
        <v>0</v>
      </c>
    </row>
    <row r="27" spans="1:18" x14ac:dyDescent="0.2">
      <c r="A27" t="s">
        <v>190</v>
      </c>
      <c r="C27" s="6">
        <v>36972</v>
      </c>
      <c r="G27" s="9"/>
      <c r="H27" s="35"/>
      <c r="I27" s="9">
        <f t="shared" si="1"/>
        <v>0</v>
      </c>
    </row>
    <row r="28" spans="1:18" x14ac:dyDescent="0.2">
      <c r="C28" s="6"/>
      <c r="G28" s="9">
        <f t="shared" si="0"/>
        <v>0</v>
      </c>
      <c r="H28" s="35"/>
      <c r="I28" s="9">
        <f t="shared" si="1"/>
        <v>0</v>
      </c>
    </row>
    <row r="29" spans="1:18" x14ac:dyDescent="0.2">
      <c r="A29" t="s">
        <v>174</v>
      </c>
      <c r="C29" s="6">
        <v>36976</v>
      </c>
      <c r="G29" s="9">
        <f t="shared" si="0"/>
        <v>0</v>
      </c>
      <c r="H29" s="35"/>
      <c r="I29" s="9">
        <f t="shared" si="1"/>
        <v>0</v>
      </c>
    </row>
    <row r="30" spans="1:18" x14ac:dyDescent="0.2">
      <c r="C30" s="6"/>
      <c r="G30" s="9">
        <f t="shared" si="0"/>
        <v>0</v>
      </c>
      <c r="H30" s="35"/>
      <c r="I30" s="9">
        <f t="shared" si="1"/>
        <v>0</v>
      </c>
    </row>
    <row r="31" spans="1:18" x14ac:dyDescent="0.2">
      <c r="A31" t="s">
        <v>70</v>
      </c>
      <c r="C31" s="6" t="s">
        <v>177</v>
      </c>
      <c r="F31">
        <v>125260</v>
      </c>
      <c r="G31" s="9">
        <f t="shared" si="0"/>
        <v>4423556.8999999994</v>
      </c>
      <c r="H31" s="35"/>
      <c r="I31" s="9">
        <f t="shared" si="1"/>
        <v>2901146.8600000003</v>
      </c>
    </row>
    <row r="32" spans="1:18" x14ac:dyDescent="0.2">
      <c r="C32" s="6"/>
      <c r="H32" s="35"/>
      <c r="I32" s="9">
        <f t="shared" si="1"/>
        <v>0</v>
      </c>
    </row>
    <row r="33" spans="1:12" x14ac:dyDescent="0.2">
      <c r="A33" t="s">
        <v>174</v>
      </c>
      <c r="C33" s="6" t="s">
        <v>191</v>
      </c>
      <c r="H33" s="35"/>
      <c r="I33" s="9">
        <f t="shared" si="1"/>
        <v>0</v>
      </c>
    </row>
    <row r="34" spans="1:12" x14ac:dyDescent="0.2">
      <c r="I34" s="9">
        <f t="shared" si="1"/>
        <v>0</v>
      </c>
    </row>
    <row r="35" spans="1:12" x14ac:dyDescent="0.2">
      <c r="A35" t="s">
        <v>93</v>
      </c>
      <c r="I35" s="9">
        <f t="shared" si="1"/>
        <v>0</v>
      </c>
    </row>
    <row r="36" spans="1:12" x14ac:dyDescent="0.2">
      <c r="B36">
        <f>D17*1000</f>
        <v>218681.31868131872</v>
      </c>
      <c r="C36" t="s">
        <v>94</v>
      </c>
      <c r="I36" s="9">
        <f t="shared" si="1"/>
        <v>0</v>
      </c>
    </row>
    <row r="37" spans="1:12" x14ac:dyDescent="0.2">
      <c r="B37">
        <f>B36*31</f>
        <v>6779120.8791208807</v>
      </c>
      <c r="C37" t="s">
        <v>95</v>
      </c>
      <c r="I37" s="9">
        <f t="shared" si="1"/>
        <v>0</v>
      </c>
    </row>
    <row r="39" spans="1:12" x14ac:dyDescent="0.2">
      <c r="A39" s="36" t="s">
        <v>149</v>
      </c>
      <c r="B39" s="36"/>
      <c r="C39" s="36"/>
      <c r="D39" s="36"/>
      <c r="E39" s="36"/>
      <c r="F39" s="36"/>
      <c r="G39" s="239" t="s">
        <v>150</v>
      </c>
      <c r="H39" s="239"/>
      <c r="I39" s="239"/>
    </row>
    <row r="40" spans="1:12" x14ac:dyDescent="0.2">
      <c r="A40" s="37" t="s">
        <v>144</v>
      </c>
      <c r="B40" s="36"/>
      <c r="C40" s="36"/>
      <c r="D40" s="38" t="s">
        <v>145</v>
      </c>
      <c r="E40" s="38" t="s">
        <v>146</v>
      </c>
      <c r="F40" s="36"/>
      <c r="G40" s="38" t="s">
        <v>147</v>
      </c>
      <c r="H40" s="38" t="s">
        <v>148</v>
      </c>
      <c r="I40" s="36"/>
    </row>
    <row r="41" spans="1:12" x14ac:dyDescent="0.2">
      <c r="A41" s="36">
        <v>1998</v>
      </c>
      <c r="B41" s="36"/>
      <c r="C41" s="39"/>
      <c r="D41" s="39">
        <v>793237</v>
      </c>
      <c r="E41" s="40">
        <f>D41*78.827</f>
        <v>62528492.998999998</v>
      </c>
      <c r="F41" s="36"/>
      <c r="G41" s="39">
        <f>(E41*610)-((E41*610)*0.0175)</f>
        <v>37474889066.625671</v>
      </c>
      <c r="H41" s="41">
        <f>G41/1000000000</f>
        <v>37.474889066625671</v>
      </c>
      <c r="I41" s="36"/>
    </row>
    <row r="42" spans="1:12" x14ac:dyDescent="0.2">
      <c r="A42" s="36">
        <v>1999</v>
      </c>
      <c r="B42" s="36"/>
      <c r="C42" s="39"/>
      <c r="D42" s="39">
        <v>1924972</v>
      </c>
      <c r="E42" s="40">
        <f>D42*78.827</f>
        <v>151739767.84399998</v>
      </c>
      <c r="F42" s="36"/>
      <c r="G42" s="39">
        <f>(E42*610)-((E42*610)*0.0175)</f>
        <v>90941436363.105301</v>
      </c>
      <c r="H42" s="42">
        <f>G42/1000000000</f>
        <v>90.941436363105296</v>
      </c>
      <c r="I42" s="36"/>
    </row>
    <row r="44" spans="1:12" x14ac:dyDescent="0.2">
      <c r="A44" t="s">
        <v>153</v>
      </c>
      <c r="G44" t="s">
        <v>151</v>
      </c>
    </row>
    <row r="45" spans="1:12" x14ac:dyDescent="0.2">
      <c r="A45" s="43">
        <v>1988</v>
      </c>
      <c r="B45" s="43">
        <f>A45+1</f>
        <v>1989</v>
      </c>
      <c r="C45" s="43">
        <f t="shared" ref="C45:J45" si="2">B45+1</f>
        <v>1990</v>
      </c>
      <c r="D45" s="43">
        <f t="shared" si="2"/>
        <v>1991</v>
      </c>
      <c r="E45" s="43">
        <f t="shared" si="2"/>
        <v>1992</v>
      </c>
      <c r="F45" s="43">
        <f t="shared" si="2"/>
        <v>1993</v>
      </c>
      <c r="G45" s="43">
        <f t="shared" si="2"/>
        <v>1994</v>
      </c>
      <c r="H45" s="43">
        <f t="shared" si="2"/>
        <v>1995</v>
      </c>
      <c r="I45" s="43">
        <f t="shared" si="2"/>
        <v>1996</v>
      </c>
      <c r="J45" s="43">
        <f t="shared" si="2"/>
        <v>1997</v>
      </c>
      <c r="K45" s="43">
        <f>J45+1</f>
        <v>1998</v>
      </c>
      <c r="L45" s="43">
        <f>K45+1</f>
        <v>1999</v>
      </c>
    </row>
    <row r="46" spans="1:12" x14ac:dyDescent="0.2">
      <c r="A46" s="7">
        <v>13.9</v>
      </c>
      <c r="B46" s="7">
        <v>33</v>
      </c>
      <c r="C46" s="7">
        <v>42.5</v>
      </c>
      <c r="D46" s="7">
        <v>27.1</v>
      </c>
      <c r="E46" s="7">
        <v>28.5</v>
      </c>
      <c r="F46" s="7">
        <v>39.6</v>
      </c>
      <c r="G46" s="7">
        <v>29.1</v>
      </c>
      <c r="H46" s="7">
        <v>10.5</v>
      </c>
      <c r="I46" s="7">
        <v>29.4</v>
      </c>
      <c r="J46" s="7">
        <v>47.2</v>
      </c>
      <c r="K46" s="7">
        <v>39.799999999999997</v>
      </c>
      <c r="L46" s="7">
        <v>89.6</v>
      </c>
    </row>
    <row r="51" spans="1:14" x14ac:dyDescent="0.2">
      <c r="A51" s="112"/>
      <c r="B51" s="112"/>
      <c r="C51" s="112"/>
      <c r="D51" s="113"/>
      <c r="E51" s="112"/>
      <c r="F51" s="240" t="s">
        <v>178</v>
      </c>
      <c r="G51" s="240"/>
      <c r="H51" s="240"/>
      <c r="I51" s="112"/>
      <c r="J51" s="114"/>
      <c r="K51" s="115"/>
      <c r="L51" s="112"/>
    </row>
    <row r="52" spans="1:14" x14ac:dyDescent="0.2">
      <c r="A52" s="112"/>
      <c r="B52" s="112"/>
      <c r="C52" s="112"/>
      <c r="D52" s="113"/>
      <c r="E52" s="112"/>
      <c r="F52" s="116"/>
      <c r="G52" s="115" t="s">
        <v>179</v>
      </c>
      <c r="H52" s="115" t="s">
        <v>180</v>
      </c>
      <c r="I52" s="115" t="s">
        <v>181</v>
      </c>
      <c r="J52" s="117"/>
      <c r="K52" s="115"/>
      <c r="L52" s="112"/>
    </row>
    <row r="53" spans="1:14" x14ac:dyDescent="0.2">
      <c r="A53" s="130" t="s">
        <v>182</v>
      </c>
      <c r="B53" s="130" t="s">
        <v>183</v>
      </c>
      <c r="C53" s="130" t="s">
        <v>184</v>
      </c>
      <c r="D53" s="131" t="s">
        <v>185</v>
      </c>
      <c r="E53" s="130" t="s">
        <v>186</v>
      </c>
      <c r="F53" s="132" t="s">
        <v>187</v>
      </c>
      <c r="G53" s="133">
        <v>2E-3</v>
      </c>
      <c r="H53" s="133">
        <v>1.7500000000000002E-2</v>
      </c>
      <c r="I53" s="133">
        <v>21537</v>
      </c>
      <c r="J53" s="134" t="s">
        <v>188</v>
      </c>
      <c r="K53" s="118" t="s">
        <v>189</v>
      </c>
      <c r="L53" s="130" t="s">
        <v>63</v>
      </c>
      <c r="M53" s="130" t="s">
        <v>194</v>
      </c>
    </row>
    <row r="54" spans="1:14" x14ac:dyDescent="0.2">
      <c r="A54" s="129"/>
      <c r="C54" s="119"/>
      <c r="D54" s="120"/>
      <c r="E54" s="121"/>
      <c r="F54" s="122"/>
      <c r="G54" s="122"/>
      <c r="H54" s="122"/>
      <c r="I54" s="123"/>
      <c r="J54" s="124"/>
      <c r="K54" s="125"/>
      <c r="L54" s="112"/>
    </row>
    <row r="55" spans="1:14" x14ac:dyDescent="0.2">
      <c r="A55" s="128">
        <v>36968</v>
      </c>
      <c r="B55" s="112" t="s">
        <v>173</v>
      </c>
      <c r="C55" s="119"/>
      <c r="D55" s="120">
        <v>36983</v>
      </c>
      <c r="E55" s="121"/>
      <c r="F55" s="122">
        <v>129500</v>
      </c>
      <c r="G55" s="122">
        <f>F55*(1-$G$53)</f>
        <v>129241</v>
      </c>
      <c r="H55" s="122">
        <f>G55*(1-$H$53)</f>
        <v>126979.2825</v>
      </c>
      <c r="I55" s="123">
        <f>(H55*$I$53)/1000000000</f>
        <v>2.7347528072024998</v>
      </c>
      <c r="J55" s="124"/>
      <c r="K55" s="125"/>
      <c r="L55" s="112" t="s">
        <v>80</v>
      </c>
    </row>
    <row r="56" spans="1:14" x14ac:dyDescent="0.2">
      <c r="A56" s="128">
        <v>36971</v>
      </c>
      <c r="B56" s="112" t="s">
        <v>190</v>
      </c>
      <c r="D56" s="120">
        <v>36984</v>
      </c>
      <c r="F56" s="122">
        <v>71651</v>
      </c>
      <c r="G56" s="122">
        <f>F56*(1-$G$53)</f>
        <v>71507.698000000004</v>
      </c>
      <c r="H56" s="122">
        <f>G56*(1-$H$53)</f>
        <v>70256.313285000011</v>
      </c>
      <c r="I56" s="123">
        <f>(H56*$I$53)/1000000000</f>
        <v>1.5131102192190451</v>
      </c>
      <c r="L56" s="112" t="s">
        <v>80</v>
      </c>
    </row>
    <row r="57" spans="1:14" x14ac:dyDescent="0.2">
      <c r="A57" s="128">
        <v>36976</v>
      </c>
      <c r="B57" s="112" t="s">
        <v>174</v>
      </c>
      <c r="D57" s="120">
        <v>36985</v>
      </c>
      <c r="F57" s="122">
        <v>126540</v>
      </c>
      <c r="G57" s="122">
        <f>F57*(1-$G$53)</f>
        <v>126286.92</v>
      </c>
      <c r="H57" s="122">
        <f>G57*(1-$H$53)</f>
        <v>124076.8989</v>
      </c>
      <c r="I57" s="123">
        <f>(H57*$I$53)/1000000000</f>
        <v>2.6722441716093002</v>
      </c>
      <c r="L57" s="112" t="s">
        <v>80</v>
      </c>
    </row>
    <row r="58" spans="1:14" x14ac:dyDescent="0.2">
      <c r="A58" s="128">
        <v>36984</v>
      </c>
      <c r="B58" s="112" t="s">
        <v>70</v>
      </c>
      <c r="D58" s="120">
        <v>36986</v>
      </c>
      <c r="F58" s="122">
        <v>125260</v>
      </c>
      <c r="G58" s="122">
        <f>F58*(1-$G$53)</f>
        <v>125009.48</v>
      </c>
      <c r="H58" s="122">
        <f>G58*(1-$H$53)</f>
        <v>122821.8141</v>
      </c>
      <c r="I58" s="123">
        <f>(H58*$I$53)/1000000000</f>
        <v>2.6452134102716998</v>
      </c>
      <c r="L58" s="112" t="s">
        <v>59</v>
      </c>
    </row>
    <row r="59" spans="1:14" x14ac:dyDescent="0.2">
      <c r="A59" s="128">
        <v>36988</v>
      </c>
      <c r="B59" s="112" t="s">
        <v>190</v>
      </c>
      <c r="D59" s="120">
        <v>36982</v>
      </c>
      <c r="F59" s="122">
        <v>71651</v>
      </c>
      <c r="G59" s="122">
        <f>F59*(1-$G$53)</f>
        <v>71507.698000000004</v>
      </c>
      <c r="H59" s="122">
        <f>G59*(1-$H$53)</f>
        <v>70256.313285000011</v>
      </c>
      <c r="I59" s="123">
        <f>(H59*$I$53)/1000000000</f>
        <v>1.5131102192190451</v>
      </c>
      <c r="L59" s="112"/>
    </row>
    <row r="61" spans="1:14" x14ac:dyDescent="0.2">
      <c r="A61" s="128"/>
      <c r="B61" s="112"/>
      <c r="G61" s="122"/>
      <c r="H61" s="122"/>
      <c r="I61" s="123"/>
      <c r="J61" s="126">
        <v>36982</v>
      </c>
      <c r="K61" s="96">
        <f>SUM(I54:I63)</f>
        <v>13.75067499913089</v>
      </c>
      <c r="L61" t="s">
        <v>192</v>
      </c>
      <c r="M61" s="127">
        <f>K61/30</f>
        <v>0.45835583330436303</v>
      </c>
      <c r="N61" t="s">
        <v>193</v>
      </c>
    </row>
    <row r="62" spans="1:14" x14ac:dyDescent="0.2">
      <c r="A62" s="128"/>
      <c r="B62" s="112"/>
      <c r="G62" s="122"/>
      <c r="H62" s="122"/>
      <c r="I62" s="123"/>
      <c r="J62" s="126"/>
      <c r="K62" s="96"/>
      <c r="M62">
        <f>M61*1000</f>
        <v>458.35583330436305</v>
      </c>
      <c r="N62" t="s">
        <v>154</v>
      </c>
    </row>
    <row r="63" spans="1:14" x14ac:dyDescent="0.2">
      <c r="A63" s="128">
        <v>36994</v>
      </c>
      <c r="B63" s="112" t="s">
        <v>174</v>
      </c>
      <c r="D63" s="120">
        <v>36987</v>
      </c>
      <c r="F63" s="122">
        <v>126540</v>
      </c>
      <c r="G63" s="122">
        <f>F63*(1-$G$53)</f>
        <v>126286.92</v>
      </c>
      <c r="H63" s="122">
        <f>G63*(1-$H$53)</f>
        <v>124076.8989</v>
      </c>
      <c r="I63" s="123">
        <f>(H63*$I$53)/1000000000</f>
        <v>2.6722441716093002</v>
      </c>
      <c r="L63" s="112" t="s">
        <v>80</v>
      </c>
    </row>
    <row r="64" spans="1:14" x14ac:dyDescent="0.2">
      <c r="A64" s="128">
        <v>37001</v>
      </c>
      <c r="B64" s="112" t="s">
        <v>190</v>
      </c>
      <c r="D64" t="s">
        <v>195</v>
      </c>
      <c r="F64" s="122">
        <v>71651</v>
      </c>
      <c r="G64" s="122">
        <f>F64*(1-$G$53)</f>
        <v>71507.698000000004</v>
      </c>
      <c r="H64" s="122">
        <f>G64*(1-$H$53)</f>
        <v>70256.313285000011</v>
      </c>
      <c r="I64" s="123">
        <f>(H64*$I$53)/1000000000</f>
        <v>1.5131102192190451</v>
      </c>
      <c r="J64" s="126"/>
    </row>
    <row r="65" spans="1:14" x14ac:dyDescent="0.2">
      <c r="A65" s="128">
        <v>37006</v>
      </c>
      <c r="B65" s="112" t="s">
        <v>174</v>
      </c>
      <c r="D65" t="s">
        <v>195</v>
      </c>
      <c r="F65" s="122">
        <v>126540</v>
      </c>
      <c r="G65" s="122">
        <f>F65*(1-$G$53)</f>
        <v>126286.92</v>
      </c>
      <c r="H65" s="122">
        <f>G65*(1-$H$53)</f>
        <v>124076.8989</v>
      </c>
      <c r="I65" s="123">
        <f>(H65*$I$53)/1000000000</f>
        <v>2.6722441716093002</v>
      </c>
      <c r="J65" s="126"/>
    </row>
    <row r="66" spans="1:14" x14ac:dyDescent="0.2">
      <c r="A66" s="128">
        <v>37010</v>
      </c>
      <c r="B66" s="112" t="s">
        <v>70</v>
      </c>
      <c r="D66" t="s">
        <v>195</v>
      </c>
      <c r="F66" s="122">
        <v>125260</v>
      </c>
      <c r="G66" s="122">
        <f>F66*(1-$G$53)</f>
        <v>125009.48</v>
      </c>
      <c r="H66" s="122">
        <f>G66*(1-$H$53)</f>
        <v>122821.8141</v>
      </c>
      <c r="I66" s="123">
        <f>(H66*$I$53)/1000000000</f>
        <v>2.6452134102716998</v>
      </c>
      <c r="J66" s="126"/>
    </row>
    <row r="67" spans="1:14" x14ac:dyDescent="0.2">
      <c r="A67" s="129" t="s">
        <v>196</v>
      </c>
      <c r="B67" t="s">
        <v>174</v>
      </c>
      <c r="D67" t="s">
        <v>195</v>
      </c>
      <c r="F67">
        <v>126540</v>
      </c>
      <c r="G67" s="122">
        <f>F67*(1-$G$53)</f>
        <v>126286.92</v>
      </c>
      <c r="H67" s="122">
        <f>G67*(1-$H$53)</f>
        <v>124076.8989</v>
      </c>
      <c r="I67" s="123">
        <f>(H67*$I$53)/1000000000</f>
        <v>2.6722441716093002</v>
      </c>
      <c r="J67" s="126"/>
    </row>
    <row r="68" spans="1:14" x14ac:dyDescent="0.2">
      <c r="A68" s="129"/>
      <c r="J68" s="126">
        <v>37012</v>
      </c>
      <c r="K68" s="96">
        <f>SUM(I64:I67)</f>
        <v>9.5028119727093454</v>
      </c>
      <c r="L68" t="s">
        <v>197</v>
      </c>
      <c r="M68" s="127">
        <f>K68/30</f>
        <v>0.31676039909031151</v>
      </c>
      <c r="N68" t="s">
        <v>193</v>
      </c>
    </row>
    <row r="69" spans="1:14" x14ac:dyDescent="0.2">
      <c r="A69" s="129"/>
      <c r="M69">
        <f>M68*1000</f>
        <v>316.76039909031152</v>
      </c>
      <c r="N69" t="s">
        <v>154</v>
      </c>
    </row>
  </sheetData>
  <mergeCells count="3">
    <mergeCell ref="F19:I19"/>
    <mergeCell ref="G39:I39"/>
    <mergeCell ref="F51:H51"/>
  </mergeCells>
  <phoneticPr fontId="0" type="noConversion"/>
  <pageMargins left="0.75" right="0.75" top="1" bottom="1" header="0.5" footer="0.5"/>
  <pageSetup paperSize="51" scale="63" orientation="landscape" horizontalDpi="96"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80"/>
  <sheetViews>
    <sheetView workbookViewId="0">
      <selection activeCell="G14" sqref="G14"/>
    </sheetView>
  </sheetViews>
  <sheetFormatPr defaultColWidth="9.85546875" defaultRowHeight="12.75" x14ac:dyDescent="0.2"/>
  <cols>
    <col min="1" max="16384" width="9.85546875" style="5"/>
  </cols>
  <sheetData>
    <row r="1" spans="1:15" x14ac:dyDescent="0.2">
      <c r="A1" s="135"/>
      <c r="B1" s="136" t="s">
        <v>198</v>
      </c>
      <c r="C1" s="137"/>
      <c r="D1" s="137"/>
      <c r="E1" s="137"/>
      <c r="F1" s="137"/>
      <c r="G1" s="137"/>
      <c r="H1" s="36" t="s">
        <v>166</v>
      </c>
      <c r="I1" s="36"/>
      <c r="J1" s="36"/>
      <c r="K1" s="37" t="s">
        <v>2</v>
      </c>
      <c r="L1" s="36"/>
      <c r="M1" s="36"/>
      <c r="N1" s="63"/>
      <c r="O1" s="63"/>
    </row>
    <row r="2" spans="1:15" x14ac:dyDescent="0.2">
      <c r="A2" s="138" t="s">
        <v>74</v>
      </c>
      <c r="B2" s="138"/>
      <c r="C2" s="138" t="s">
        <v>83</v>
      </c>
      <c r="D2" s="138"/>
      <c r="E2" s="138"/>
      <c r="F2" s="138"/>
      <c r="G2" s="138"/>
      <c r="H2" s="36" t="s">
        <v>85</v>
      </c>
      <c r="I2" s="36"/>
      <c r="J2" s="86" t="s">
        <v>75</v>
      </c>
      <c r="K2" s="87" t="s">
        <v>76</v>
      </c>
      <c r="L2" s="87" t="s">
        <v>77</v>
      </c>
      <c r="M2" s="87" t="s">
        <v>78</v>
      </c>
      <c r="N2"/>
      <c r="O2"/>
    </row>
    <row r="3" spans="1:15" x14ac:dyDescent="0.2">
      <c r="A3" s="138" t="s">
        <v>85</v>
      </c>
      <c r="B3" s="138"/>
      <c r="C3" s="139" t="s">
        <v>75</v>
      </c>
      <c r="D3" s="140" t="s">
        <v>76</v>
      </c>
      <c r="E3" s="140" t="s">
        <v>77</v>
      </c>
      <c r="F3" s="140" t="s">
        <v>78</v>
      </c>
      <c r="G3" s="138"/>
      <c r="H3" s="36" t="s">
        <v>79</v>
      </c>
      <c r="I3" s="36"/>
      <c r="J3" s="36"/>
      <c r="K3" s="36"/>
      <c r="L3" s="36"/>
      <c r="M3" s="36"/>
      <c r="N3"/>
      <c r="O3"/>
    </row>
    <row r="4" spans="1:15" x14ac:dyDescent="0.2">
      <c r="A4" s="138" t="s">
        <v>79</v>
      </c>
      <c r="B4" s="138"/>
      <c r="C4" s="138"/>
      <c r="D4" s="138"/>
      <c r="E4" s="138"/>
      <c r="F4" s="138"/>
      <c r="G4" s="138"/>
      <c r="H4" s="36"/>
      <c r="I4" s="36" t="s">
        <v>59</v>
      </c>
      <c r="J4" s="36">
        <v>4.5999999999999996</v>
      </c>
      <c r="K4" s="36">
        <v>6.6</v>
      </c>
      <c r="L4" s="36">
        <v>4.4000000000000004</v>
      </c>
      <c r="M4" s="88">
        <v>6.74</v>
      </c>
      <c r="N4"/>
      <c r="O4"/>
    </row>
    <row r="5" spans="1:15" x14ac:dyDescent="0.2">
      <c r="A5" s="138"/>
      <c r="B5" s="138" t="s">
        <v>59</v>
      </c>
      <c r="C5" s="138">
        <v>8.9</v>
      </c>
      <c r="D5" s="138">
        <v>0</v>
      </c>
      <c r="E5" s="138">
        <v>2.4</v>
      </c>
      <c r="F5" s="141">
        <v>8.34</v>
      </c>
      <c r="G5" s="138"/>
      <c r="H5" s="36"/>
      <c r="I5" s="36" t="s">
        <v>80</v>
      </c>
      <c r="J5" s="36">
        <v>0</v>
      </c>
      <c r="K5" s="36">
        <v>0</v>
      </c>
      <c r="L5" s="36">
        <v>0</v>
      </c>
      <c r="M5" s="88">
        <v>0</v>
      </c>
      <c r="N5"/>
      <c r="O5"/>
    </row>
    <row r="6" spans="1:15" x14ac:dyDescent="0.2">
      <c r="A6" s="138"/>
      <c r="B6" s="138" t="s">
        <v>80</v>
      </c>
      <c r="C6" s="142">
        <v>16.3</v>
      </c>
      <c r="D6" s="142">
        <v>17.3</v>
      </c>
      <c r="E6" s="142">
        <v>22.1</v>
      </c>
      <c r="F6" s="143">
        <v>14.02</v>
      </c>
      <c r="G6" s="138"/>
      <c r="H6" s="36"/>
      <c r="I6" s="36" t="s">
        <v>167</v>
      </c>
      <c r="J6" s="36">
        <v>0</v>
      </c>
      <c r="K6" s="36">
        <v>0</v>
      </c>
      <c r="L6" s="36">
        <v>0</v>
      </c>
      <c r="M6" s="88">
        <v>0</v>
      </c>
      <c r="N6"/>
      <c r="O6"/>
    </row>
    <row r="7" spans="1:15" ht="15" customHeight="1" x14ac:dyDescent="0.2">
      <c r="A7" s="138"/>
      <c r="B7" s="138"/>
      <c r="C7" s="138">
        <f>SUM(C5:C6)</f>
        <v>25.200000000000003</v>
      </c>
      <c r="D7" s="138">
        <f>SUM(D5:D6)</f>
        <v>17.3</v>
      </c>
      <c r="E7" s="138">
        <f>SUM(E5:E6)</f>
        <v>24.5</v>
      </c>
      <c r="F7" s="141">
        <f>SUM(F5:F6)</f>
        <v>22.36</v>
      </c>
      <c r="G7" s="138"/>
      <c r="H7" s="36"/>
      <c r="I7" s="36" t="s">
        <v>168</v>
      </c>
      <c r="J7" s="36">
        <v>0</v>
      </c>
      <c r="K7" s="36">
        <v>0</v>
      </c>
      <c r="L7" s="36">
        <v>0</v>
      </c>
      <c r="M7" s="89">
        <v>0</v>
      </c>
      <c r="N7"/>
      <c r="O7"/>
    </row>
    <row r="8" spans="1:15" ht="15" customHeight="1" x14ac:dyDescent="0.2">
      <c r="A8" s="138" t="s">
        <v>81</v>
      </c>
      <c r="B8" s="138"/>
      <c r="C8" s="138"/>
      <c r="D8" s="138"/>
      <c r="E8" s="138"/>
      <c r="F8" s="141"/>
      <c r="G8" s="138"/>
      <c r="H8" s="36"/>
      <c r="I8" s="36" t="s">
        <v>169</v>
      </c>
      <c r="J8" s="36">
        <v>0</v>
      </c>
      <c r="K8" s="36">
        <v>0</v>
      </c>
      <c r="L8" s="36">
        <v>0</v>
      </c>
      <c r="M8" s="89">
        <v>0</v>
      </c>
      <c r="N8"/>
      <c r="O8"/>
    </row>
    <row r="9" spans="1:15" ht="15" customHeight="1" x14ac:dyDescent="0.2">
      <c r="A9" s="138"/>
      <c r="B9" s="138" t="s">
        <v>59</v>
      </c>
      <c r="C9" s="138">
        <v>0</v>
      </c>
      <c r="D9" s="138">
        <v>0</v>
      </c>
      <c r="E9" s="138">
        <v>0</v>
      </c>
      <c r="F9" s="144">
        <v>0</v>
      </c>
      <c r="G9" s="145"/>
      <c r="H9" s="36"/>
      <c r="I9" s="36" t="s">
        <v>170</v>
      </c>
      <c r="J9" s="90">
        <v>0</v>
      </c>
      <c r="K9" s="90">
        <v>0</v>
      </c>
      <c r="L9" s="90">
        <v>0</v>
      </c>
      <c r="M9" s="91">
        <v>0</v>
      </c>
      <c r="N9"/>
      <c r="O9"/>
    </row>
    <row r="10" spans="1:15" ht="15" customHeight="1" x14ac:dyDescent="0.2">
      <c r="A10" s="138"/>
      <c r="B10" s="138" t="s">
        <v>80</v>
      </c>
      <c r="C10" s="138">
        <v>4.4000000000000004</v>
      </c>
      <c r="D10" s="138">
        <v>2.6</v>
      </c>
      <c r="E10" s="138">
        <v>0</v>
      </c>
      <c r="F10" s="144">
        <v>7.22</v>
      </c>
      <c r="G10" s="145"/>
      <c r="H10" s="36"/>
      <c r="I10" s="36" t="s">
        <v>171</v>
      </c>
      <c r="J10" s="36">
        <v>0</v>
      </c>
      <c r="K10" s="36">
        <v>0</v>
      </c>
      <c r="L10" s="36">
        <v>0</v>
      </c>
      <c r="M10" s="36">
        <v>0</v>
      </c>
      <c r="N10"/>
      <c r="O10"/>
    </row>
    <row r="11" spans="1:15" ht="15" customHeight="1" thickBot="1" x14ac:dyDescent="0.25">
      <c r="A11" s="138"/>
      <c r="B11" s="138"/>
      <c r="C11" s="146">
        <f>SUM(C9:C10)</f>
        <v>4.4000000000000004</v>
      </c>
      <c r="D11" s="146">
        <f>SUM(D9:D10)</f>
        <v>2.6</v>
      </c>
      <c r="E11" s="146">
        <f>SUM(E9:E10)</f>
        <v>0</v>
      </c>
      <c r="F11" s="147">
        <f>SUM(F9:F10)</f>
        <v>7.22</v>
      </c>
      <c r="G11" s="145"/>
      <c r="H11" s="36"/>
      <c r="I11" s="92" t="s">
        <v>172</v>
      </c>
      <c r="J11" s="92">
        <v>0</v>
      </c>
      <c r="K11" s="92">
        <v>0</v>
      </c>
      <c r="L11" s="92">
        <v>0</v>
      </c>
      <c r="M11" s="92">
        <v>0</v>
      </c>
      <c r="N11"/>
      <c r="O11"/>
    </row>
    <row r="12" spans="1:15" ht="15" customHeight="1" x14ac:dyDescent="0.2">
      <c r="A12" s="138"/>
      <c r="B12" s="138" t="s">
        <v>85</v>
      </c>
      <c r="C12" s="138">
        <f>C11+C7</f>
        <v>29.6</v>
      </c>
      <c r="D12" s="138">
        <f>D11+D7</f>
        <v>19.900000000000002</v>
      </c>
      <c r="E12" s="138">
        <f>E11+E7</f>
        <v>24.5</v>
      </c>
      <c r="F12" s="138">
        <f>F11+F7</f>
        <v>29.58</v>
      </c>
      <c r="G12" s="145"/>
      <c r="H12" s="36"/>
      <c r="I12" s="36"/>
      <c r="J12" s="36">
        <f>SUM(J4:J11)</f>
        <v>4.5999999999999996</v>
      </c>
      <c r="K12" s="36">
        <f>SUM(K4:K11)</f>
        <v>6.6</v>
      </c>
      <c r="L12" s="36">
        <f>SUM(L4:L11)</f>
        <v>4.4000000000000004</v>
      </c>
      <c r="M12" s="36">
        <f>SUM(M4:M11)</f>
        <v>6.74</v>
      </c>
      <c r="N12"/>
      <c r="O12"/>
    </row>
    <row r="13" spans="1:15" ht="15" customHeight="1" x14ac:dyDescent="0.2">
      <c r="A13" s="138"/>
      <c r="B13" s="138" t="s">
        <v>86</v>
      </c>
      <c r="C13" s="148">
        <f>C12/91</f>
        <v>0.32527472527472528</v>
      </c>
      <c r="D13" s="148">
        <f>D12/91</f>
        <v>0.21868131868131871</v>
      </c>
      <c r="E13" s="148">
        <f>E12/92</f>
        <v>0.26630434782608697</v>
      </c>
      <c r="F13" s="148">
        <f>F12/92</f>
        <v>0.32152173913043475</v>
      </c>
      <c r="G13" s="47">
        <f>SUM(C12:F12)</f>
        <v>103.58</v>
      </c>
      <c r="H13" s="36"/>
      <c r="I13" s="36"/>
      <c r="J13" s="36"/>
      <c r="K13" s="36"/>
      <c r="L13" s="36"/>
      <c r="M13" s="36"/>
      <c r="N13"/>
      <c r="O13"/>
    </row>
    <row r="14" spans="1:15" ht="15" customHeight="1" x14ac:dyDescent="0.2">
      <c r="A14" s="149"/>
      <c r="B14" s="138" t="s">
        <v>87</v>
      </c>
      <c r="C14" s="150">
        <f>C13*1000</f>
        <v>325.27472527472531</v>
      </c>
      <c r="D14" s="150">
        <f>D13*1000</f>
        <v>218.68131868131871</v>
      </c>
      <c r="E14" s="150">
        <f>E13*1000</f>
        <v>266.304347826087</v>
      </c>
      <c r="F14" s="150">
        <f>F13*1000</f>
        <v>321.52173913043475</v>
      </c>
      <c r="G14" s="47"/>
      <c r="H14" s="36" t="s">
        <v>81</v>
      </c>
      <c r="I14" s="36" t="s">
        <v>59</v>
      </c>
      <c r="J14" s="36">
        <v>0.5</v>
      </c>
      <c r="K14" s="36">
        <v>0.9</v>
      </c>
      <c r="L14" s="36">
        <v>0.7</v>
      </c>
      <c r="M14" s="36">
        <v>0</v>
      </c>
      <c r="N14"/>
      <c r="O14"/>
    </row>
    <row r="15" spans="1:15" ht="15" customHeight="1" x14ac:dyDescent="0.2">
      <c r="A15" s="151"/>
      <c r="G15" s="111"/>
      <c r="H15" s="36"/>
      <c r="I15" s="36" t="s">
        <v>80</v>
      </c>
      <c r="J15" s="36">
        <v>0.6</v>
      </c>
      <c r="K15" s="36">
        <f>2.5+3</f>
        <v>5.5</v>
      </c>
      <c r="L15" s="36">
        <f>3.7+1.8</f>
        <v>5.5</v>
      </c>
      <c r="M15" s="36">
        <f>1.84+2.9</f>
        <v>4.74</v>
      </c>
      <c r="N15"/>
      <c r="O15"/>
    </row>
    <row r="16" spans="1:15" ht="15" customHeight="1" x14ac:dyDescent="0.2">
      <c r="A16" s="152"/>
      <c r="B16" s="153" t="s">
        <v>198</v>
      </c>
      <c r="C16" s="154"/>
      <c r="D16" s="154"/>
      <c r="E16" s="154"/>
      <c r="F16" s="154"/>
      <c r="G16" s="154"/>
      <c r="H16" s="36"/>
      <c r="I16" s="36" t="s">
        <v>167</v>
      </c>
      <c r="J16" s="36">
        <v>2.4</v>
      </c>
      <c r="K16" s="36">
        <v>9.6</v>
      </c>
      <c r="L16" s="36">
        <v>19.600000000000001</v>
      </c>
      <c r="M16" s="36">
        <f>7.16+8.14</f>
        <v>15.3</v>
      </c>
      <c r="N16"/>
      <c r="O16"/>
    </row>
    <row r="17" spans="1:15" x14ac:dyDescent="0.2">
      <c r="A17" s="155" t="s">
        <v>199</v>
      </c>
      <c r="B17" s="155"/>
      <c r="C17" s="155" t="s">
        <v>200</v>
      </c>
      <c r="D17" s="155"/>
      <c r="E17" s="155"/>
      <c r="F17" s="155"/>
      <c r="G17" s="155"/>
      <c r="H17" s="36"/>
      <c r="I17" s="36" t="s">
        <v>168</v>
      </c>
      <c r="J17" s="36">
        <v>0</v>
      </c>
      <c r="K17" s="36">
        <v>2.2999999999999998</v>
      </c>
      <c r="L17" s="36">
        <v>3.6</v>
      </c>
      <c r="M17" s="36"/>
      <c r="N17"/>
      <c r="O17"/>
    </row>
    <row r="18" spans="1:15" x14ac:dyDescent="0.2">
      <c r="A18" s="155" t="s">
        <v>85</v>
      </c>
      <c r="B18" s="155"/>
      <c r="C18" s="156" t="s">
        <v>75</v>
      </c>
      <c r="D18" s="157" t="s">
        <v>76</v>
      </c>
      <c r="E18" s="157" t="s">
        <v>77</v>
      </c>
      <c r="F18" s="157" t="s">
        <v>78</v>
      </c>
      <c r="G18" s="155"/>
      <c r="H18" s="36"/>
      <c r="I18" s="36" t="s">
        <v>169</v>
      </c>
      <c r="J18" s="36">
        <v>0</v>
      </c>
      <c r="K18" s="36">
        <v>2.5</v>
      </c>
      <c r="L18" s="36">
        <f>5.2+2.5</f>
        <v>7.7</v>
      </c>
      <c r="M18" s="36">
        <v>2.78</v>
      </c>
      <c r="N18"/>
      <c r="O18"/>
    </row>
    <row r="19" spans="1:15" x14ac:dyDescent="0.2">
      <c r="A19" s="155" t="s">
        <v>79</v>
      </c>
      <c r="B19" s="155"/>
      <c r="C19" s="155"/>
      <c r="D19" s="155"/>
      <c r="E19" s="155"/>
      <c r="F19" s="155"/>
      <c r="G19" s="155"/>
      <c r="H19" s="93"/>
      <c r="I19" s="36" t="s">
        <v>170</v>
      </c>
      <c r="J19" s="36">
        <v>0</v>
      </c>
      <c r="K19" s="36">
        <v>2.7</v>
      </c>
      <c r="L19" s="36">
        <v>0</v>
      </c>
      <c r="M19" s="36">
        <v>0</v>
      </c>
      <c r="N19"/>
      <c r="O19"/>
    </row>
    <row r="20" spans="1:15" ht="15" customHeight="1" x14ac:dyDescent="0.2">
      <c r="A20" s="155"/>
      <c r="B20" s="155" t="s">
        <v>59</v>
      </c>
      <c r="C20" s="155">
        <v>26.3</v>
      </c>
      <c r="D20" s="155">
        <v>6.5</v>
      </c>
      <c r="E20" s="155">
        <v>2.5</v>
      </c>
      <c r="F20" s="158">
        <v>7.4</v>
      </c>
      <c r="G20" s="155"/>
      <c r="H20" s="36"/>
      <c r="I20" s="36" t="s">
        <v>171</v>
      </c>
      <c r="J20" s="36">
        <v>0</v>
      </c>
      <c r="K20" s="36">
        <v>0</v>
      </c>
      <c r="L20" s="36">
        <f>2.7+4.9</f>
        <v>7.6000000000000005</v>
      </c>
      <c r="M20" s="36">
        <v>2.44</v>
      </c>
      <c r="N20"/>
      <c r="O20"/>
    </row>
    <row r="21" spans="1:15" ht="15" customHeight="1" x14ac:dyDescent="0.2">
      <c r="A21" s="155"/>
      <c r="B21" s="155" t="s">
        <v>80</v>
      </c>
      <c r="C21" s="159">
        <v>0</v>
      </c>
      <c r="D21" s="159">
        <v>10.65</v>
      </c>
      <c r="E21" s="159">
        <v>15</v>
      </c>
      <c r="F21" s="160">
        <v>11.9</v>
      </c>
      <c r="G21" s="155"/>
      <c r="H21" s="36"/>
      <c r="I21" s="92" t="s">
        <v>172</v>
      </c>
      <c r="J21" s="92">
        <v>0</v>
      </c>
      <c r="K21" s="92">
        <v>0</v>
      </c>
      <c r="L21" s="92">
        <v>0</v>
      </c>
      <c r="M21" s="92">
        <v>2.76</v>
      </c>
      <c r="N21"/>
      <c r="O21"/>
    </row>
    <row r="22" spans="1:15" ht="15" customHeight="1" thickBot="1" x14ac:dyDescent="0.25">
      <c r="A22" s="155"/>
      <c r="B22" s="155"/>
      <c r="C22" s="155">
        <f>SUM(C20:C21)</f>
        <v>26.3</v>
      </c>
      <c r="D22" s="155">
        <f>SUM(D20:D21)</f>
        <v>17.149999999999999</v>
      </c>
      <c r="E22" s="155">
        <f>SUM(E20:E21)</f>
        <v>17.5</v>
      </c>
      <c r="F22" s="158">
        <f>SUM(F20:F21)</f>
        <v>19.3</v>
      </c>
      <c r="G22" s="155"/>
      <c r="H22" s="36"/>
      <c r="I22" s="36"/>
      <c r="J22" s="161">
        <f>SUM(J14:J21)</f>
        <v>3.5</v>
      </c>
      <c r="K22" s="161">
        <f>SUM(K14:K21)</f>
        <v>23.5</v>
      </c>
      <c r="L22" s="161">
        <f>SUM(L14:L21)</f>
        <v>44.7</v>
      </c>
      <c r="M22" s="161">
        <f>SUM(M14:M21)</f>
        <v>28.020000000000003</v>
      </c>
      <c r="N22" s="6"/>
      <c r="O22" s="96">
        <f>SUM(J22:N22)</f>
        <v>99.72</v>
      </c>
    </row>
    <row r="23" spans="1:15" ht="15" customHeight="1" x14ac:dyDescent="0.2">
      <c r="A23" s="155" t="s">
        <v>81</v>
      </c>
      <c r="B23" s="155"/>
      <c r="C23" s="155"/>
      <c r="D23" s="155"/>
      <c r="E23" s="155"/>
      <c r="F23" s="158"/>
      <c r="G23" s="155"/>
      <c r="H23" s="36"/>
      <c r="I23" s="36" t="s">
        <v>85</v>
      </c>
      <c r="J23" s="36">
        <f>J22+J12</f>
        <v>8.1</v>
      </c>
      <c r="K23" s="36">
        <f>K22+K12</f>
        <v>30.1</v>
      </c>
      <c r="L23" s="36">
        <f>L22+L12</f>
        <v>49.1</v>
      </c>
      <c r="M23" s="36">
        <f>M22+M12</f>
        <v>34.760000000000005</v>
      </c>
      <c r="N23"/>
      <c r="O23"/>
    </row>
    <row r="24" spans="1:15" ht="15" customHeight="1" x14ac:dyDescent="0.2">
      <c r="A24" s="155"/>
      <c r="B24" s="155" t="s">
        <v>59</v>
      </c>
      <c r="C24" s="155">
        <v>0</v>
      </c>
      <c r="D24" s="155">
        <v>0</v>
      </c>
      <c r="E24" s="155">
        <v>0</v>
      </c>
      <c r="F24" s="162">
        <v>0</v>
      </c>
      <c r="G24" s="163"/>
      <c r="H24" s="36"/>
      <c r="I24" s="36" t="s">
        <v>86</v>
      </c>
      <c r="J24" s="94">
        <f>J23/91</f>
        <v>8.9010989010989014E-2</v>
      </c>
      <c r="K24" s="94">
        <f>K23/91</f>
        <v>0.33076923076923076</v>
      </c>
      <c r="L24" s="94">
        <f>L23/92</f>
        <v>0.53369565217391302</v>
      </c>
      <c r="M24" s="94">
        <f>M23/92</f>
        <v>0.37782608695652181</v>
      </c>
      <c r="N24"/>
      <c r="O24">
        <f>(O22/366)*1000</f>
        <v>272.4590163934426</v>
      </c>
    </row>
    <row r="25" spans="1:15" ht="15" customHeight="1" x14ac:dyDescent="0.2">
      <c r="A25" s="155"/>
      <c r="B25" s="155" t="s">
        <v>168</v>
      </c>
      <c r="C25" s="155">
        <v>2.6</v>
      </c>
      <c r="D25" s="155">
        <v>0</v>
      </c>
      <c r="E25" s="155">
        <v>0</v>
      </c>
      <c r="F25" s="162">
        <v>0</v>
      </c>
      <c r="G25" s="163"/>
      <c r="H25" s="36"/>
      <c r="I25" s="36" t="s">
        <v>87</v>
      </c>
      <c r="J25" s="95">
        <f>J24*1000</f>
        <v>89.010989010989007</v>
      </c>
      <c r="K25" s="95">
        <f>K24*1000</f>
        <v>330.76923076923077</v>
      </c>
      <c r="L25" s="95">
        <f>L24*1000</f>
        <v>533.695652173913</v>
      </c>
      <c r="M25" s="95">
        <f>M24*1000</f>
        <v>377.82608695652181</v>
      </c>
    </row>
    <row r="26" spans="1:15" ht="15" customHeight="1" x14ac:dyDescent="0.2">
      <c r="A26" s="155"/>
      <c r="B26" s="155" t="s">
        <v>80</v>
      </c>
      <c r="C26" s="155">
        <v>0</v>
      </c>
      <c r="D26" s="155">
        <v>1.5</v>
      </c>
      <c r="E26" s="155">
        <v>5.9</v>
      </c>
      <c r="F26" s="162">
        <v>5.9</v>
      </c>
      <c r="G26" s="163"/>
    </row>
    <row r="27" spans="1:15" ht="15" customHeight="1" thickBot="1" x14ac:dyDescent="0.25">
      <c r="A27" s="155"/>
      <c r="B27" s="155"/>
      <c r="C27" s="164">
        <f>SUM(C24:C26)</f>
        <v>2.6</v>
      </c>
      <c r="D27" s="164">
        <f>SUM(D24:D26)</f>
        <v>1.5</v>
      </c>
      <c r="E27" s="164">
        <f>SUM(E24:E26)</f>
        <v>5.9</v>
      </c>
      <c r="F27" s="165">
        <f>SUM(F24:F26)</f>
        <v>5.9</v>
      </c>
      <c r="G27" s="163"/>
    </row>
    <row r="28" spans="1:15" ht="15" customHeight="1" x14ac:dyDescent="0.2">
      <c r="A28" s="155"/>
      <c r="B28" s="155" t="s">
        <v>85</v>
      </c>
      <c r="C28" s="155">
        <f>C27+C22</f>
        <v>28.900000000000002</v>
      </c>
      <c r="D28" s="155">
        <f>D27+D22</f>
        <v>18.649999999999999</v>
      </c>
      <c r="E28" s="155">
        <f>E27+E22</f>
        <v>23.4</v>
      </c>
      <c r="F28" s="155">
        <f>F27+F22</f>
        <v>25.200000000000003</v>
      </c>
      <c r="G28" s="166">
        <f>SUM(C28:F28)</f>
        <v>96.149999999999991</v>
      </c>
    </row>
    <row r="29" spans="1:15" ht="15" customHeight="1" x14ac:dyDescent="0.2">
      <c r="A29" s="167"/>
      <c r="B29" s="155" t="s">
        <v>86</v>
      </c>
      <c r="C29" s="168">
        <f>C28/91</f>
        <v>0.31758241758241762</v>
      </c>
      <c r="D29" s="168">
        <f>D28/91</f>
        <v>0.20494505494505494</v>
      </c>
      <c r="E29" s="168">
        <f>E28/92</f>
        <v>0.2543478260869565</v>
      </c>
      <c r="F29" s="168">
        <f>F28/92</f>
        <v>0.2739130434782609</v>
      </c>
      <c r="G29" s="166"/>
    </row>
    <row r="30" spans="1:15" ht="15" customHeight="1" x14ac:dyDescent="0.2">
      <c r="A30" s="169"/>
      <c r="B30" s="155" t="s">
        <v>87</v>
      </c>
      <c r="C30" s="170">
        <f>C29*1000</f>
        <v>317.58241758241763</v>
      </c>
      <c r="D30" s="170">
        <f>D29*1000</f>
        <v>204.94505494505495</v>
      </c>
      <c r="E30" s="170">
        <f>E29*1000</f>
        <v>254.3478260869565</v>
      </c>
      <c r="F30" s="170">
        <f>F29*1000</f>
        <v>273.91304347826087</v>
      </c>
      <c r="G30" s="154"/>
    </row>
    <row r="31" spans="1:15" ht="15" customHeight="1" x14ac:dyDescent="0.2">
      <c r="A31" s="171"/>
      <c r="B31" s="171"/>
    </row>
    <row r="32" spans="1:15" ht="15" customHeight="1" x14ac:dyDescent="0.2">
      <c r="A32" s="172"/>
      <c r="B32" s="173" t="s">
        <v>198</v>
      </c>
      <c r="C32" s="174"/>
      <c r="D32" s="174"/>
      <c r="E32" s="174"/>
      <c r="F32" s="174"/>
      <c r="G32" s="174"/>
    </row>
    <row r="33" spans="1:7" ht="15" customHeight="1" x14ac:dyDescent="0.2">
      <c r="A33" s="175" t="s">
        <v>201</v>
      </c>
      <c r="B33" s="175"/>
      <c r="C33" s="175" t="s">
        <v>200</v>
      </c>
      <c r="D33" s="175"/>
      <c r="E33" s="175"/>
      <c r="F33" s="175"/>
      <c r="G33" s="175"/>
    </row>
    <row r="34" spans="1:7" ht="15" customHeight="1" x14ac:dyDescent="0.2">
      <c r="A34" s="175" t="s">
        <v>85</v>
      </c>
      <c r="B34" s="175"/>
      <c r="C34" s="176" t="s">
        <v>75</v>
      </c>
      <c r="D34" s="177" t="s">
        <v>76</v>
      </c>
      <c r="E34" s="177" t="s">
        <v>77</v>
      </c>
      <c r="F34" s="177" t="s">
        <v>78</v>
      </c>
      <c r="G34" s="175"/>
    </row>
    <row r="35" spans="1:7" ht="15" customHeight="1" x14ac:dyDescent="0.2">
      <c r="A35" s="175" t="s">
        <v>79</v>
      </c>
      <c r="B35" s="175"/>
      <c r="C35" s="175"/>
      <c r="D35" s="175"/>
      <c r="E35" s="175"/>
      <c r="F35" s="175"/>
      <c r="G35" s="175"/>
    </row>
    <row r="36" spans="1:7" x14ac:dyDescent="0.2">
      <c r="A36" s="175"/>
      <c r="B36" s="175" t="s">
        <v>59</v>
      </c>
      <c r="C36" s="175">
        <v>17.8</v>
      </c>
      <c r="D36" s="175">
        <v>7.6</v>
      </c>
      <c r="E36" s="175">
        <v>0</v>
      </c>
      <c r="F36" s="178">
        <v>13.1</v>
      </c>
      <c r="G36" s="175"/>
    </row>
    <row r="37" spans="1:7" x14ac:dyDescent="0.2">
      <c r="A37" s="175"/>
      <c r="B37" s="175" t="s">
        <v>80</v>
      </c>
      <c r="C37" s="179">
        <v>0</v>
      </c>
      <c r="D37" s="179">
        <v>0</v>
      </c>
      <c r="E37" s="179">
        <v>0</v>
      </c>
      <c r="F37" s="180">
        <v>0</v>
      </c>
      <c r="G37" s="175"/>
    </row>
    <row r="38" spans="1:7" x14ac:dyDescent="0.2">
      <c r="A38" s="175"/>
      <c r="B38" s="175"/>
      <c r="C38" s="175">
        <f>SUM(C36:C37)</f>
        <v>17.8</v>
      </c>
      <c r="D38" s="175">
        <f>SUM(D36:D37)</f>
        <v>7.6</v>
      </c>
      <c r="E38" s="175">
        <f>SUM(E36:E37)</f>
        <v>0</v>
      </c>
      <c r="F38" s="178">
        <f>SUM(F36:F37)</f>
        <v>13.1</v>
      </c>
      <c r="G38" s="175"/>
    </row>
    <row r="39" spans="1:7" x14ac:dyDescent="0.2">
      <c r="A39" s="175" t="s">
        <v>81</v>
      </c>
      <c r="B39" s="175"/>
      <c r="C39" s="175"/>
      <c r="D39" s="175"/>
      <c r="E39" s="175"/>
      <c r="F39" s="178"/>
      <c r="G39" s="175"/>
    </row>
    <row r="40" spans="1:7" x14ac:dyDescent="0.2">
      <c r="A40" s="175"/>
      <c r="B40" s="175" t="s">
        <v>59</v>
      </c>
      <c r="C40" s="175">
        <v>0</v>
      </c>
      <c r="D40" s="175">
        <v>0</v>
      </c>
      <c r="E40" s="175">
        <v>0</v>
      </c>
      <c r="F40" s="181">
        <v>0</v>
      </c>
      <c r="G40" s="182"/>
    </row>
    <row r="41" spans="1:7" x14ac:dyDescent="0.2">
      <c r="A41" s="175"/>
      <c r="B41" s="175" t="s">
        <v>168</v>
      </c>
      <c r="C41" s="175">
        <v>2.2000000000000002</v>
      </c>
      <c r="D41" s="175">
        <v>0</v>
      </c>
      <c r="E41" s="175">
        <v>0</v>
      </c>
      <c r="F41" s="181">
        <v>2.4</v>
      </c>
      <c r="G41" s="182"/>
    </row>
    <row r="42" spans="1:7" x14ac:dyDescent="0.2">
      <c r="A42" s="175"/>
      <c r="B42" s="175" t="s">
        <v>80</v>
      </c>
      <c r="C42" s="175">
        <v>0</v>
      </c>
      <c r="D42" s="175">
        <v>0</v>
      </c>
      <c r="E42" s="175">
        <v>0</v>
      </c>
      <c r="F42" s="181">
        <v>0</v>
      </c>
      <c r="G42" s="182"/>
    </row>
    <row r="43" spans="1:7" ht="13.5" thickBot="1" x14ac:dyDescent="0.25">
      <c r="A43" s="175"/>
      <c r="B43" s="175"/>
      <c r="C43" s="183">
        <f>SUM(C40:C42)</f>
        <v>2.2000000000000002</v>
      </c>
      <c r="D43" s="183">
        <f>SUM(D40:D42)</f>
        <v>0</v>
      </c>
      <c r="E43" s="183">
        <f>SUM(E40:E42)</f>
        <v>0</v>
      </c>
      <c r="F43" s="184">
        <f>SUM(F40:F42)</f>
        <v>2.4</v>
      </c>
      <c r="G43" s="182"/>
    </row>
    <row r="44" spans="1:7" x14ac:dyDescent="0.2">
      <c r="A44" s="175"/>
      <c r="B44" s="175" t="s">
        <v>85</v>
      </c>
      <c r="C44" s="175">
        <f>C43+C38</f>
        <v>20</v>
      </c>
      <c r="D44" s="175">
        <f>D43+D38</f>
        <v>7.6</v>
      </c>
      <c r="E44" s="175">
        <f>E43+E38</f>
        <v>0</v>
      </c>
      <c r="F44" s="175">
        <f>F43+F38</f>
        <v>15.5</v>
      </c>
      <c r="G44" s="185">
        <f>SUM(C44:F44)</f>
        <v>43.1</v>
      </c>
    </row>
    <row r="45" spans="1:7" x14ac:dyDescent="0.2">
      <c r="A45" s="186"/>
      <c r="B45" s="175" t="s">
        <v>86</v>
      </c>
      <c r="C45" s="187">
        <f>C44/91</f>
        <v>0.21978021978021978</v>
      </c>
      <c r="D45" s="187">
        <f>D44/91</f>
        <v>8.3516483516483511E-2</v>
      </c>
      <c r="E45" s="187">
        <f>E44/92</f>
        <v>0</v>
      </c>
      <c r="F45" s="187">
        <f>F44/92</f>
        <v>0.16847826086956522</v>
      </c>
      <c r="G45" s="185"/>
    </row>
    <row r="46" spans="1:7" x14ac:dyDescent="0.2">
      <c r="A46" s="188"/>
      <c r="B46" s="175" t="s">
        <v>87</v>
      </c>
      <c r="C46" s="189">
        <f>C45*1000</f>
        <v>219.78021978021977</v>
      </c>
      <c r="D46" s="189">
        <f>D45*1000</f>
        <v>83.516483516483518</v>
      </c>
      <c r="E46" s="189">
        <f>E45*1000</f>
        <v>0</v>
      </c>
      <c r="F46" s="189">
        <f>F45*1000</f>
        <v>168.47826086956522</v>
      </c>
      <c r="G46" s="174"/>
    </row>
    <row r="48" spans="1:7" x14ac:dyDescent="0.2">
      <c r="A48" s="190"/>
      <c r="B48" s="191" t="s">
        <v>198</v>
      </c>
      <c r="C48" s="192"/>
      <c r="D48" s="192"/>
      <c r="E48" s="192"/>
      <c r="F48" s="192"/>
      <c r="G48" s="192"/>
    </row>
    <row r="49" spans="1:7" x14ac:dyDescent="0.2">
      <c r="A49" s="193" t="s">
        <v>202</v>
      </c>
      <c r="B49" s="193"/>
      <c r="C49" s="193" t="s">
        <v>200</v>
      </c>
      <c r="D49" s="193"/>
      <c r="E49" s="193"/>
      <c r="F49" s="193"/>
      <c r="G49" s="193"/>
    </row>
    <row r="50" spans="1:7" x14ac:dyDescent="0.2">
      <c r="A50" s="193" t="s">
        <v>85</v>
      </c>
      <c r="B50" s="193"/>
      <c r="C50" s="194" t="s">
        <v>75</v>
      </c>
      <c r="D50" s="195" t="s">
        <v>76</v>
      </c>
      <c r="E50" s="195" t="s">
        <v>77</v>
      </c>
      <c r="F50" s="195" t="s">
        <v>78</v>
      </c>
      <c r="G50" s="193"/>
    </row>
    <row r="51" spans="1:7" x14ac:dyDescent="0.2">
      <c r="A51" s="193" t="s">
        <v>79</v>
      </c>
      <c r="B51" s="193"/>
      <c r="C51" s="193"/>
      <c r="D51" s="193"/>
      <c r="E51" s="193"/>
      <c r="F51" s="193"/>
      <c r="G51" s="193"/>
    </row>
    <row r="52" spans="1:7" x14ac:dyDescent="0.2">
      <c r="A52" s="193"/>
      <c r="B52" s="193" t="s">
        <v>59</v>
      </c>
      <c r="C52" s="193">
        <v>12.6</v>
      </c>
      <c r="D52" s="193">
        <v>2.5</v>
      </c>
      <c r="E52" s="193">
        <v>10</v>
      </c>
      <c r="F52" s="196">
        <v>12.5</v>
      </c>
      <c r="G52" s="193"/>
    </row>
    <row r="53" spans="1:7" x14ac:dyDescent="0.2">
      <c r="A53" s="193"/>
      <c r="B53" s="193" t="s">
        <v>80</v>
      </c>
      <c r="C53" s="197">
        <v>0</v>
      </c>
      <c r="D53" s="197">
        <v>0</v>
      </c>
      <c r="E53" s="197">
        <v>0</v>
      </c>
      <c r="F53" s="198">
        <v>0</v>
      </c>
      <c r="G53" s="193"/>
    </row>
    <row r="54" spans="1:7" x14ac:dyDescent="0.2">
      <c r="A54" s="193"/>
      <c r="B54" s="193"/>
      <c r="C54" s="193">
        <f>SUM(C52:C53)</f>
        <v>12.6</v>
      </c>
      <c r="D54" s="193">
        <f>SUM(D52:D53)</f>
        <v>2.5</v>
      </c>
      <c r="E54" s="193">
        <f>SUM(E52:E53)</f>
        <v>10</v>
      </c>
      <c r="F54" s="196">
        <f>SUM(F52:F53)</f>
        <v>12.5</v>
      </c>
      <c r="G54" s="193"/>
    </row>
    <row r="55" spans="1:7" x14ac:dyDescent="0.2">
      <c r="A55" s="193" t="s">
        <v>81</v>
      </c>
      <c r="B55" s="193"/>
      <c r="C55" s="193"/>
      <c r="D55" s="193"/>
      <c r="E55" s="193"/>
      <c r="F55" s="196"/>
      <c r="G55" s="193"/>
    </row>
    <row r="56" spans="1:7" x14ac:dyDescent="0.2">
      <c r="A56" s="193"/>
      <c r="B56" s="193" t="s">
        <v>170</v>
      </c>
      <c r="C56" s="193">
        <v>2.4</v>
      </c>
      <c r="D56" s="193">
        <v>2.5</v>
      </c>
      <c r="E56" s="193">
        <v>0</v>
      </c>
      <c r="F56" s="196">
        <v>0</v>
      </c>
      <c r="G56" s="193"/>
    </row>
    <row r="57" spans="1:7" x14ac:dyDescent="0.2">
      <c r="A57" s="193"/>
      <c r="B57" s="193" t="s">
        <v>59</v>
      </c>
      <c r="C57" s="193">
        <v>0</v>
      </c>
      <c r="D57" s="193">
        <v>0</v>
      </c>
      <c r="E57" s="193">
        <v>0</v>
      </c>
      <c r="F57" s="199">
        <v>0</v>
      </c>
      <c r="G57" s="43"/>
    </row>
    <row r="58" spans="1:7" x14ac:dyDescent="0.2">
      <c r="A58" s="193"/>
      <c r="B58" s="193" t="s">
        <v>168</v>
      </c>
      <c r="C58" s="193">
        <v>0</v>
      </c>
      <c r="D58" s="193">
        <v>0</v>
      </c>
      <c r="E58" s="193">
        <v>2.2999999999999998</v>
      </c>
      <c r="F58" s="199">
        <v>2.4</v>
      </c>
      <c r="G58" s="43"/>
    </row>
    <row r="59" spans="1:7" x14ac:dyDescent="0.2">
      <c r="A59" s="193"/>
      <c r="B59" s="193" t="s">
        <v>80</v>
      </c>
      <c r="C59" s="193">
        <v>0</v>
      </c>
      <c r="D59" s="193">
        <v>0</v>
      </c>
      <c r="E59" s="193">
        <v>0</v>
      </c>
      <c r="F59" s="199">
        <v>0</v>
      </c>
      <c r="G59" s="43"/>
    </row>
    <row r="60" spans="1:7" ht="13.5" thickBot="1" x14ac:dyDescent="0.25">
      <c r="A60" s="193"/>
      <c r="B60" s="193"/>
      <c r="C60" s="200">
        <f>SUM(C57:C59)</f>
        <v>0</v>
      </c>
      <c r="D60" s="200">
        <f>SUM(D57:D59)</f>
        <v>0</v>
      </c>
      <c r="E60" s="200">
        <f>SUM(E57:E59)</f>
        <v>2.2999999999999998</v>
      </c>
      <c r="F60" s="201">
        <f>SUM(F57:F59)</f>
        <v>2.4</v>
      </c>
      <c r="G60" s="43"/>
    </row>
    <row r="61" spans="1:7" x14ac:dyDescent="0.2">
      <c r="A61" s="193"/>
      <c r="B61" s="193" t="s">
        <v>85</v>
      </c>
      <c r="C61" s="193">
        <f>C60+C54</f>
        <v>12.6</v>
      </c>
      <c r="D61" s="193">
        <f>D60+D54</f>
        <v>2.5</v>
      </c>
      <c r="E61" s="193">
        <f>E60+E54</f>
        <v>12.3</v>
      </c>
      <c r="F61" s="193">
        <f>F60+F54</f>
        <v>14.9</v>
      </c>
      <c r="G61" s="202">
        <f>SUM(C61:F61)</f>
        <v>42.3</v>
      </c>
    </row>
    <row r="62" spans="1:7" x14ac:dyDescent="0.2">
      <c r="A62" s="203"/>
      <c r="B62" s="193" t="s">
        <v>86</v>
      </c>
      <c r="C62" s="204">
        <f>C61/91</f>
        <v>0.13846153846153847</v>
      </c>
      <c r="D62" s="204">
        <f>D61/91</f>
        <v>2.7472527472527472E-2</v>
      </c>
      <c r="E62" s="204">
        <f>E61/92</f>
        <v>0.13369565217391305</v>
      </c>
      <c r="F62" s="204">
        <f>F61/92</f>
        <v>0.16195652173913044</v>
      </c>
      <c r="G62" s="202"/>
    </row>
    <row r="63" spans="1:7" x14ac:dyDescent="0.2">
      <c r="A63" s="205"/>
      <c r="B63" s="193" t="s">
        <v>87</v>
      </c>
      <c r="C63" s="206">
        <f>C62*1000</f>
        <v>138.46153846153848</v>
      </c>
      <c r="D63" s="206">
        <f>D62*1000</f>
        <v>27.472527472527471</v>
      </c>
      <c r="E63" s="206">
        <f>E62*1000</f>
        <v>133.69565217391306</v>
      </c>
      <c r="F63" s="206">
        <f>F62*1000</f>
        <v>161.95652173913044</v>
      </c>
      <c r="G63" s="192"/>
    </row>
    <row r="65" spans="1:7" x14ac:dyDescent="0.2">
      <c r="A65" s="207"/>
      <c r="B65" s="208" t="s">
        <v>198</v>
      </c>
      <c r="C65" s="209"/>
      <c r="D65" s="209"/>
      <c r="E65" s="209"/>
      <c r="F65" s="209"/>
      <c r="G65" s="209"/>
    </row>
    <row r="66" spans="1:7" x14ac:dyDescent="0.2">
      <c r="A66" s="210" t="s">
        <v>203</v>
      </c>
      <c r="B66" s="210"/>
      <c r="C66" s="210" t="s">
        <v>200</v>
      </c>
      <c r="D66" s="210"/>
      <c r="E66" s="210"/>
      <c r="F66" s="210"/>
      <c r="G66" s="210"/>
    </row>
    <row r="67" spans="1:7" x14ac:dyDescent="0.2">
      <c r="A67" s="210" t="s">
        <v>85</v>
      </c>
      <c r="B67" s="210"/>
      <c r="C67" s="211" t="s">
        <v>75</v>
      </c>
      <c r="D67" s="212" t="s">
        <v>76</v>
      </c>
      <c r="E67" s="212" t="s">
        <v>77</v>
      </c>
      <c r="F67" s="212" t="s">
        <v>78</v>
      </c>
      <c r="G67" s="210"/>
    </row>
    <row r="68" spans="1:7" x14ac:dyDescent="0.2">
      <c r="A68" s="210" t="s">
        <v>79</v>
      </c>
      <c r="B68" s="210"/>
      <c r="C68" s="210"/>
      <c r="D68" s="210"/>
      <c r="E68" s="210"/>
      <c r="F68" s="210"/>
      <c r="G68" s="210"/>
    </row>
    <row r="69" spans="1:7" x14ac:dyDescent="0.2">
      <c r="A69" s="210"/>
      <c r="B69" s="210" t="s">
        <v>59</v>
      </c>
      <c r="C69" s="210">
        <v>7.6</v>
      </c>
      <c r="D69" s="210">
        <v>5.2</v>
      </c>
      <c r="E69" s="210">
        <v>5.3</v>
      </c>
      <c r="F69" s="213">
        <v>10.1</v>
      </c>
      <c r="G69" s="210"/>
    </row>
    <row r="70" spans="1:7" x14ac:dyDescent="0.2">
      <c r="A70" s="210"/>
      <c r="B70" s="210" t="s">
        <v>80</v>
      </c>
      <c r="C70" s="214">
        <v>0</v>
      </c>
      <c r="D70" s="214">
        <v>0</v>
      </c>
      <c r="E70" s="214">
        <v>0</v>
      </c>
      <c r="F70" s="215">
        <v>0</v>
      </c>
      <c r="G70" s="210"/>
    </row>
    <row r="71" spans="1:7" x14ac:dyDescent="0.2">
      <c r="A71" s="210"/>
      <c r="B71" s="210"/>
      <c r="C71" s="210">
        <f>SUM(C69:C70)</f>
        <v>7.6</v>
      </c>
      <c r="D71" s="210">
        <f>SUM(D69:D70)</f>
        <v>5.2</v>
      </c>
      <c r="E71" s="210">
        <f>SUM(E69:E70)</f>
        <v>5.3</v>
      </c>
      <c r="F71" s="213">
        <f>SUM(F69:F70)</f>
        <v>10.1</v>
      </c>
      <c r="G71" s="210"/>
    </row>
    <row r="72" spans="1:7" x14ac:dyDescent="0.2">
      <c r="A72" s="210" t="s">
        <v>81</v>
      </c>
      <c r="B72" s="210"/>
      <c r="C72" s="210"/>
      <c r="D72" s="210"/>
      <c r="E72" s="210"/>
      <c r="F72" s="213"/>
      <c r="G72" s="210"/>
    </row>
    <row r="73" spans="1:7" x14ac:dyDescent="0.2">
      <c r="A73" s="210"/>
      <c r="B73" s="210" t="s">
        <v>170</v>
      </c>
      <c r="C73" s="210">
        <v>0</v>
      </c>
      <c r="D73" s="210">
        <v>0</v>
      </c>
      <c r="E73" s="210">
        <v>2.5</v>
      </c>
      <c r="F73" s="213">
        <v>2.4</v>
      </c>
      <c r="G73" s="210"/>
    </row>
    <row r="74" spans="1:7" x14ac:dyDescent="0.2">
      <c r="A74" s="210"/>
      <c r="B74" s="210" t="s">
        <v>59</v>
      </c>
      <c r="C74" s="210">
        <v>0</v>
      </c>
      <c r="D74" s="210">
        <v>0</v>
      </c>
      <c r="E74" s="210">
        <v>0</v>
      </c>
      <c r="F74" s="216">
        <v>0</v>
      </c>
      <c r="G74" s="217"/>
    </row>
    <row r="75" spans="1:7" x14ac:dyDescent="0.2">
      <c r="A75" s="210"/>
      <c r="B75" s="210" t="s">
        <v>168</v>
      </c>
      <c r="C75" s="210">
        <v>0</v>
      </c>
      <c r="D75" s="210">
        <v>0</v>
      </c>
      <c r="E75" s="210">
        <v>0</v>
      </c>
      <c r="F75" s="216">
        <v>0</v>
      </c>
      <c r="G75" s="217"/>
    </row>
    <row r="76" spans="1:7" x14ac:dyDescent="0.2">
      <c r="A76" s="210"/>
      <c r="B76" s="210" t="s">
        <v>80</v>
      </c>
      <c r="C76" s="210">
        <v>0</v>
      </c>
      <c r="D76" s="210">
        <v>0</v>
      </c>
      <c r="E76" s="210">
        <v>0</v>
      </c>
      <c r="F76" s="216">
        <v>0</v>
      </c>
      <c r="G76" s="217"/>
    </row>
    <row r="77" spans="1:7" ht="13.5" thickBot="1" x14ac:dyDescent="0.25">
      <c r="A77" s="210"/>
      <c r="B77" s="210"/>
      <c r="C77" s="218">
        <f>SUM(C74:C76)</f>
        <v>0</v>
      </c>
      <c r="D77" s="218">
        <f>SUM(D74:D76)</f>
        <v>0</v>
      </c>
      <c r="E77" s="218">
        <f>SUM(E74:E76)</f>
        <v>0</v>
      </c>
      <c r="F77" s="219">
        <f>SUM(F74:F76)</f>
        <v>0</v>
      </c>
      <c r="G77" s="217"/>
    </row>
    <row r="78" spans="1:7" x14ac:dyDescent="0.2">
      <c r="A78" s="210"/>
      <c r="B78" s="210" t="s">
        <v>85</v>
      </c>
      <c r="C78" s="210">
        <f>C77+C71</f>
        <v>7.6</v>
      </c>
      <c r="D78" s="210">
        <f>D77+D71</f>
        <v>5.2</v>
      </c>
      <c r="E78" s="210">
        <f>E77+E71</f>
        <v>5.3</v>
      </c>
      <c r="F78" s="210">
        <f>F77+F71</f>
        <v>10.1</v>
      </c>
      <c r="G78" s="220">
        <f>SUM(C78:F78)</f>
        <v>28.200000000000003</v>
      </c>
    </row>
    <row r="79" spans="1:7" x14ac:dyDescent="0.2">
      <c r="A79" s="221"/>
      <c r="B79" s="210" t="s">
        <v>86</v>
      </c>
      <c r="C79" s="222">
        <f>C78/91</f>
        <v>8.3516483516483511E-2</v>
      </c>
      <c r="D79" s="222">
        <f>D78/91</f>
        <v>5.7142857142857148E-2</v>
      </c>
      <c r="E79" s="222">
        <f>E78/92</f>
        <v>5.7608695652173914E-2</v>
      </c>
      <c r="F79" s="222">
        <f>F78/92</f>
        <v>0.10978260869565216</v>
      </c>
      <c r="G79" s="220"/>
    </row>
    <row r="80" spans="1:7" x14ac:dyDescent="0.2">
      <c r="A80" s="223"/>
      <c r="B80" s="210" t="s">
        <v>87</v>
      </c>
      <c r="C80" s="224">
        <f>C79*1000</f>
        <v>83.516483516483518</v>
      </c>
      <c r="D80" s="224">
        <f>D79*1000</f>
        <v>57.142857142857146</v>
      </c>
      <c r="E80" s="224">
        <f>E79*1000</f>
        <v>57.608695652173914</v>
      </c>
      <c r="F80" s="224">
        <f>F79*1000</f>
        <v>109.78260869565216</v>
      </c>
      <c r="G80" s="209"/>
    </row>
  </sheetData>
  <phoneticPr fontId="0" type="noConversion"/>
  <pageMargins left="0.75" right="0.75" top="1" bottom="1" header="0.5" footer="0.5"/>
  <pageSetup paperSize="5" orientation="landscape" verticalDpi="30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13"/>
  <sheetViews>
    <sheetView workbookViewId="0">
      <selection activeCell="A16" sqref="A16"/>
    </sheetView>
  </sheetViews>
  <sheetFormatPr defaultRowHeight="12.75" x14ac:dyDescent="0.2"/>
  <sheetData>
    <row r="1" spans="1:11" x14ac:dyDescent="0.2">
      <c r="A1" s="2" t="s">
        <v>42</v>
      </c>
      <c r="F1" s="1" t="s">
        <v>156</v>
      </c>
      <c r="J1" s="51"/>
      <c r="K1" s="51"/>
    </row>
    <row r="2" spans="1:11" x14ac:dyDescent="0.2">
      <c r="F2" s="7" t="s">
        <v>154</v>
      </c>
    </row>
    <row r="3" spans="1:11" x14ac:dyDescent="0.2">
      <c r="A3" s="3" t="s">
        <v>45</v>
      </c>
      <c r="B3" s="3"/>
      <c r="C3" s="3" t="s">
        <v>46</v>
      </c>
      <c r="D3" s="3"/>
      <c r="E3" s="3">
        <v>2001</v>
      </c>
      <c r="F3" s="3">
        <v>2002</v>
      </c>
      <c r="G3" s="3">
        <v>2003</v>
      </c>
      <c r="H3" s="3">
        <v>2004</v>
      </c>
      <c r="I3" s="3">
        <f>H3+1</f>
        <v>2005</v>
      </c>
      <c r="J3" s="3">
        <f>I3+1</f>
        <v>2006</v>
      </c>
    </row>
    <row r="4" spans="1:11" x14ac:dyDescent="0.2">
      <c r="A4" t="s">
        <v>4</v>
      </c>
      <c r="C4" t="s">
        <v>47</v>
      </c>
      <c r="E4">
        <v>450</v>
      </c>
      <c r="F4">
        <v>1000</v>
      </c>
      <c r="G4">
        <v>1000</v>
      </c>
      <c r="H4">
        <v>1000</v>
      </c>
      <c r="I4">
        <v>1000</v>
      </c>
      <c r="J4">
        <v>1000</v>
      </c>
    </row>
    <row r="5" spans="1:11" x14ac:dyDescent="0.2">
      <c r="A5" t="s">
        <v>2</v>
      </c>
      <c r="C5" t="s">
        <v>48</v>
      </c>
      <c r="E5">
        <v>1000</v>
      </c>
      <c r="F5">
        <v>1000</v>
      </c>
      <c r="G5">
        <v>1000</v>
      </c>
      <c r="H5">
        <v>1000</v>
      </c>
      <c r="I5">
        <v>1000</v>
      </c>
      <c r="J5">
        <v>1000</v>
      </c>
    </row>
    <row r="6" spans="1:11" x14ac:dyDescent="0.2">
      <c r="A6" t="s">
        <v>22</v>
      </c>
      <c r="C6" t="s">
        <v>49</v>
      </c>
      <c r="E6">
        <v>0</v>
      </c>
      <c r="F6">
        <v>540</v>
      </c>
      <c r="G6">
        <v>540</v>
      </c>
      <c r="H6">
        <v>540</v>
      </c>
      <c r="I6">
        <v>540</v>
      </c>
      <c r="J6">
        <v>540</v>
      </c>
    </row>
    <row r="7" spans="1:11" x14ac:dyDescent="0.2">
      <c r="A7" t="s">
        <v>23</v>
      </c>
      <c r="C7" t="s">
        <v>50</v>
      </c>
      <c r="E7">
        <v>0</v>
      </c>
      <c r="F7">
        <v>750</v>
      </c>
      <c r="G7">
        <v>1000</v>
      </c>
      <c r="H7">
        <v>1000</v>
      </c>
      <c r="I7">
        <v>1000</v>
      </c>
      <c r="J7">
        <v>1000</v>
      </c>
    </row>
    <row r="8" spans="1:11" x14ac:dyDescent="0.2">
      <c r="A8" t="s">
        <v>43</v>
      </c>
      <c r="C8" t="s">
        <v>51</v>
      </c>
      <c r="E8">
        <v>0</v>
      </c>
      <c r="F8">
        <v>0</v>
      </c>
      <c r="G8">
        <v>0</v>
      </c>
      <c r="H8">
        <v>0</v>
      </c>
      <c r="I8">
        <v>1000</v>
      </c>
      <c r="J8">
        <v>1000</v>
      </c>
    </row>
    <row r="9" spans="1:11" x14ac:dyDescent="0.2">
      <c r="A9" t="s">
        <v>44</v>
      </c>
      <c r="C9" t="s">
        <v>52</v>
      </c>
      <c r="E9">
        <v>0</v>
      </c>
      <c r="F9">
        <v>0</v>
      </c>
      <c r="G9">
        <v>0</v>
      </c>
      <c r="H9">
        <v>0</v>
      </c>
      <c r="I9">
        <v>0</v>
      </c>
      <c r="J9">
        <v>2000</v>
      </c>
    </row>
    <row r="10" spans="1:11" x14ac:dyDescent="0.2">
      <c r="A10" t="s">
        <v>44</v>
      </c>
      <c r="C10" t="s">
        <v>53</v>
      </c>
      <c r="E10">
        <v>0</v>
      </c>
      <c r="F10">
        <v>0</v>
      </c>
      <c r="G10">
        <v>0</v>
      </c>
      <c r="H10">
        <v>0</v>
      </c>
      <c r="I10">
        <v>0</v>
      </c>
      <c r="J10">
        <v>2000</v>
      </c>
    </row>
    <row r="11" spans="1:11" x14ac:dyDescent="0.2">
      <c r="A11" s="3"/>
      <c r="B11" s="3"/>
      <c r="C11" s="3"/>
      <c r="D11" s="3"/>
      <c r="E11" s="3"/>
      <c r="F11" s="3"/>
      <c r="G11" s="3"/>
      <c r="H11" s="3"/>
    </row>
    <row r="12" spans="1:11" x14ac:dyDescent="0.2">
      <c r="A12" s="4" t="s">
        <v>155</v>
      </c>
      <c r="B12" s="4"/>
      <c r="C12" s="4"/>
      <c r="D12" s="4"/>
      <c r="E12" s="4">
        <f t="shared" ref="E12:J12" si="0">SUM(E4:E10)</f>
        <v>1450</v>
      </c>
      <c r="F12" s="4">
        <f t="shared" si="0"/>
        <v>3290</v>
      </c>
      <c r="G12" s="4">
        <f t="shared" si="0"/>
        <v>3540</v>
      </c>
      <c r="H12" s="4">
        <f t="shared" si="0"/>
        <v>3540</v>
      </c>
      <c r="I12" s="4">
        <f t="shared" si="0"/>
        <v>4540</v>
      </c>
      <c r="J12" s="4">
        <f t="shared" si="0"/>
        <v>8540</v>
      </c>
    </row>
    <row r="13" spans="1:11" x14ac:dyDescent="0.2">
      <c r="A13" s="5"/>
      <c r="B13" s="5"/>
      <c r="C13" s="5"/>
      <c r="D13" s="5"/>
      <c r="E13" s="5"/>
      <c r="F13" s="5"/>
      <c r="G13" s="5"/>
      <c r="H13" s="5"/>
    </row>
  </sheetData>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Sheet1</vt:lpstr>
      <vt:lpstr>US Terminals</vt:lpstr>
      <vt:lpstr>Sheet2</vt:lpstr>
      <vt:lpstr>Routes</vt:lpstr>
      <vt:lpstr>Lake Charles</vt:lpstr>
      <vt:lpstr>Everett Info</vt:lpstr>
      <vt:lpstr>Sheet1 (2)</vt:lpstr>
      <vt:lpstr>Copy to John Arnold</vt:lpstr>
      <vt:lpstr>'Sheet1 (2)'!Print_Area</vt:lpstr>
      <vt:lpstr>'US Terminals'!Print_Area</vt:lpstr>
      <vt:lpstr>'Sheet1 (2)'!TABLE_2</vt:lpstr>
      <vt:lpstr>'Sheet1 (2)'!TABLE_3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dplachy</dc:creator>
  <cp:lastModifiedBy>Felienne</cp:lastModifiedBy>
  <cp:lastPrinted>2001-07-18T00:18:37Z</cp:lastPrinted>
  <dcterms:created xsi:type="dcterms:W3CDTF">2001-03-05T21:15:24Z</dcterms:created>
  <dcterms:modified xsi:type="dcterms:W3CDTF">2014-09-04T19:41:00Z</dcterms:modified>
</cp:coreProperties>
</file>